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d drives\สำนักประกันฯ\ตรวจประเมิน QA\คำนวณคะแนน\คำนวณคะแนน 65\"/>
    </mc:Choice>
  </mc:AlternateContent>
  <xr:revisionPtr revIDLastSave="0" documentId="13_ncr:1_{AACBCB2A-3B26-44E8-8A7F-2753D115ABAE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คะแนนหลักสูตร (ใส่คะแนน)" sheetId="43" r:id="rId1"/>
    <sheet name="คะแนนเฉลี่ยหลักสูตร (2)" sheetId="44" r:id="rId2"/>
    <sheet name="คิดคะแนนตัวบ่งชี้" sheetId="40" r:id="rId3"/>
    <sheet name="Drop Down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40" l="1"/>
  <c r="G59" i="40"/>
  <c r="J7" i="40"/>
  <c r="D14" i="43"/>
  <c r="J14" i="40" l="1"/>
  <c r="J16" i="40"/>
  <c r="E21" i="43"/>
  <c r="E22" i="43"/>
  <c r="E23" i="43"/>
  <c r="E20" i="43"/>
  <c r="K11" i="44" s="1"/>
  <c r="D11" i="44" s="1"/>
  <c r="E18" i="43"/>
  <c r="E19" i="43"/>
  <c r="E17" i="43"/>
  <c r="E15" i="43"/>
  <c r="E16" i="43"/>
  <c r="E14" i="43"/>
  <c r="E11" i="43"/>
  <c r="E12" i="43"/>
  <c r="E13" i="43"/>
  <c r="E10" i="43"/>
  <c r="E24" i="43"/>
  <c r="F24" i="43" s="1"/>
  <c r="C12" i="44" s="1"/>
  <c r="I23" i="40" l="1"/>
  <c r="L12" i="44"/>
  <c r="E12" i="44" s="1"/>
  <c r="G12" i="44" s="1"/>
  <c r="H12" i="44" s="1"/>
  <c r="L11" i="44"/>
  <c r="E11" i="44" s="1"/>
  <c r="K10" i="44"/>
  <c r="D10" i="44" s="1"/>
  <c r="K9" i="44"/>
  <c r="D9" i="44" s="1"/>
  <c r="M8" i="44"/>
  <c r="F17" i="43"/>
  <c r="F14" i="43"/>
  <c r="F20" i="43"/>
  <c r="E25" i="43"/>
  <c r="C25" i="43" s="1"/>
  <c r="F10" i="43"/>
  <c r="D10" i="43" s="1"/>
  <c r="D4" i="44"/>
  <c r="C8" i="44" l="1"/>
  <c r="D20" i="43"/>
  <c r="C11" i="44"/>
  <c r="D17" i="43"/>
  <c r="C10" i="44"/>
  <c r="C9" i="44"/>
  <c r="N14" i="44"/>
  <c r="G13" i="44" s="1"/>
  <c r="F8" i="44"/>
  <c r="G8" i="44" s="1"/>
  <c r="H8" i="44" s="1"/>
  <c r="F25" i="43"/>
  <c r="G10" i="44"/>
  <c r="H10" i="44" s="1"/>
  <c r="G9" i="44"/>
  <c r="H9" i="44" s="1"/>
  <c r="D24" i="43"/>
  <c r="M14" i="44"/>
  <c r="L14" i="44"/>
  <c r="K14" i="44"/>
  <c r="N12" i="44"/>
  <c r="N11" i="44"/>
  <c r="G11" i="44" s="1"/>
  <c r="N10" i="44"/>
  <c r="N9" i="44"/>
  <c r="N8" i="44"/>
  <c r="B8" i="44"/>
  <c r="B4" i="44"/>
  <c r="E14" i="44" l="1"/>
  <c r="E13" i="44"/>
  <c r="G14" i="44"/>
  <c r="H14" i="44" s="1"/>
  <c r="D14" i="44"/>
  <c r="D13" i="44"/>
  <c r="F14" i="44"/>
  <c r="F13" i="44"/>
  <c r="C13" i="44"/>
  <c r="H11" i="44"/>
  <c r="J9" i="40"/>
  <c r="H79" i="40" l="1"/>
  <c r="J78" i="40" s="1"/>
  <c r="H70" i="40" l="1"/>
  <c r="J70" i="40" s="1"/>
  <c r="I70" i="40" s="1"/>
  <c r="H59" i="40"/>
  <c r="H57" i="40"/>
  <c r="J57" i="40" s="1"/>
  <c r="I57" i="40" s="1"/>
  <c r="D68" i="40"/>
  <c r="E68" i="40"/>
  <c r="F68" i="40"/>
  <c r="G68" i="40"/>
  <c r="C68" i="40"/>
  <c r="J59" i="40" l="1"/>
  <c r="I59" i="40" s="1"/>
  <c r="K66" i="40"/>
  <c r="H65" i="40" s="1"/>
  <c r="J65" i="40" s="1"/>
  <c r="I65" i="40" s="1"/>
  <c r="H52" i="40"/>
  <c r="G52" i="40"/>
  <c r="F52" i="40"/>
  <c r="E52" i="40"/>
  <c r="D52" i="40"/>
  <c r="H48" i="40"/>
  <c r="G48" i="40"/>
  <c r="F48" i="40"/>
  <c r="E48" i="40"/>
  <c r="D48" i="40"/>
  <c r="J42" i="40" l="1"/>
  <c r="J54" i="40"/>
  <c r="J43" i="40" l="1"/>
  <c r="K44" i="40" s="1"/>
  <c r="J44" i="40" s="1"/>
  <c r="E38" i="40"/>
  <c r="F38" i="40"/>
  <c r="G38" i="40"/>
  <c r="H38" i="40"/>
  <c r="D38" i="40"/>
  <c r="E34" i="40"/>
  <c r="F34" i="40"/>
  <c r="G34" i="40"/>
  <c r="H34" i="40"/>
  <c r="I34" i="40"/>
  <c r="D34" i="40"/>
  <c r="I22" i="40"/>
  <c r="K25" i="40" l="1"/>
  <c r="J25" i="40" s="1"/>
  <c r="J4" i="40" l="1"/>
  <c r="J29" i="40"/>
  <c r="K30" i="40" s="1"/>
  <c r="J30" i="40" s="1"/>
</calcChain>
</file>

<file path=xl/sharedStrings.xml><?xml version="1.0" encoding="utf-8"?>
<sst xmlns="http://schemas.openxmlformats.org/spreadsheetml/2006/main" count="179" uniqueCount="137">
  <si>
    <t>คะแนน</t>
  </si>
  <si>
    <t>ตารางการวิเคราะห์คุณภาพการศึกษาภายในระดับหลักสูตร</t>
  </si>
  <si>
    <t>I</t>
  </si>
  <si>
    <t>P</t>
  </si>
  <si>
    <t>O</t>
  </si>
  <si>
    <t>จำนวน
ตัวบ่งชี้</t>
  </si>
  <si>
    <t>คะแนน
ผ่าน</t>
  </si>
  <si>
    <t>องค์
ประกอบ</t>
  </si>
  <si>
    <t>คะแนน
เฉลี่ย</t>
  </si>
  <si>
    <t>รวม</t>
  </si>
  <si>
    <t xml:space="preserve"> -</t>
  </si>
  <si>
    <t xml:space="preserve">             ผลการประเมิน
0.01 - 2.00   ระดับคุณภาพน้อย
2.01 - 3.00   ระดับคุณภาพปานกลาง
3.01 - 4.00   ระดับคุณภาพดี
4.01 - 5.00   ระดับคุณภาพดีมาก
</t>
  </si>
  <si>
    <t>ตัวบ่งชี้</t>
  </si>
  <si>
    <t>3.2 การส่งเสริมและพัฒนานักศึกษา</t>
  </si>
  <si>
    <t>ผ่าน</t>
  </si>
  <si>
    <t>ไม่ผ่าน</t>
  </si>
  <si>
    <t>มี</t>
  </si>
  <si>
    <t>ไม่มี</t>
  </si>
  <si>
    <t xml:space="preserve"> (4.2) คุณวุฒิ ป.เอก</t>
  </si>
  <si>
    <t xml:space="preserve"> (4.2) ผลงานวิชาการ</t>
  </si>
  <si>
    <t xml:space="preserve"> (4.2) ตำแหน่งวิชาการ</t>
  </si>
  <si>
    <t xml:space="preserve"> (4.2) บทความฐานข้อมูล TCI </t>
  </si>
  <si>
    <t>ข้อ</t>
  </si>
  <si>
    <t>หลักสูตร</t>
  </si>
  <si>
    <t>ร้อยละ</t>
  </si>
  <si>
    <t>องค์ประกอบที่ 4  อาจารย์</t>
  </si>
  <si>
    <t xml:space="preserve">ตารางการวิเคราะห์คุณภาพการศึกษาภายในระดับหลักสูตร   </t>
  </si>
  <si>
    <t>จำนวนตัวบ่งชี้</t>
  </si>
  <si>
    <t>องค์ประกอบ</t>
  </si>
  <si>
    <t>1. การกำกับมาตรฐาน</t>
  </si>
  <si>
    <t>3. นักศึกษา</t>
  </si>
  <si>
    <t>4. อาจารย์</t>
  </si>
  <si>
    <t>ผ่าน/ไม่ผ่าน</t>
  </si>
  <si>
    <t>องค์ประกอบที่  2 บัณฑิต</t>
  </si>
  <si>
    <t xml:space="preserve">ตัวบ่งชี้ที่ 2.1 คุณภาพบัณฑิตตามกรอบมาตรฐานคุณวุฒิระดับอุดมศึกษาแห่งชาติ </t>
  </si>
  <si>
    <t xml:space="preserve">จำนวนผู้สำเร็จการศึกษาทั้งหมด </t>
  </si>
  <si>
    <t>คะแนนเฉลี่ยที่ได้จากการประเมินบัณฑิต</t>
  </si>
  <si>
    <t>%</t>
  </si>
  <si>
    <t>ตัวบ่งชี้ที่  2.2 ร้อยละของบัณฑิตปริญญาตรีที่ได้งานทำหรือประกอบอาชีพอิสระภายใน 1 ปี (ปริญญาตรี)</t>
  </si>
  <si>
    <t>1 จำนวนบัณฑิตทั้งหมด</t>
  </si>
  <si>
    <t>2 จำนวนบัณฑิตระดับปริญญาตรีที่ตอบแบบสำรวจเรื่องการมีงานทำภายใน 1 ปีหลังสำเร็จการศึกษา</t>
  </si>
  <si>
    <t>4 จำนวนบัณฑิตระดับปริญญาตรีที่ประกอบอาชีพอิสระ</t>
  </si>
  <si>
    <t>5 จำนวนผู้สำเร็จการศึกษาระดับปริญญาตรีที่มีงานทำก่อนเข้าศึกษา</t>
  </si>
  <si>
    <t>6 จำนวนบัณฑิตระดับปริญญาตรีที่ศึกษาต่อระดับบัณฑิตศึกษา</t>
  </si>
  <si>
    <t>7 จำนวนบัณฑิตระดับปริญญาตรีที่อุปสมบท</t>
  </si>
  <si>
    <t>8 จำนวนบัณฑิตระดับปริญญาตรีที่เกณฑ์ทหาร</t>
  </si>
  <si>
    <t xml:space="preserve">   ร้อยละของบัณฑิตปริญญาตรีที่ได้งานทำหรือประกอบอาชีพอิสระภายใน 1 ปี</t>
  </si>
  <si>
    <t xml:space="preserve">  [(ข้อ3 + ข้อ4) x 100] / [ข้อ2 – (ข้อ5 + ข้อ6 +ข้อ7 + ข้อ8 + ข้อ9)]</t>
  </si>
  <si>
    <t xml:space="preserve">   คะแนน  (ค่าร้อยละ x 5/100)</t>
  </si>
  <si>
    <t xml:space="preserve">   ร้อยละของบัณฑิตที่ตอบแบบสำรวจ (ต้องไม่น้อยกว่าร้อยละ 70)</t>
  </si>
  <si>
    <t>จำนวนบัณฑิตที่ได้รับการประเมินจากผู้ใช้บัณฑิตทั้งหมด (ต้องไม่น้อยกว่าร้อยละ 20)</t>
  </si>
  <si>
    <t>ตัวบ่งชี้ที่  2.2 ผลงานของนักศึกษาและผู้สำเร็จการศึกษาในระดับปริญญาโทที่ได้รับการตีพิมพ์เผยแพร่  (ปริญญาโท)</t>
  </si>
  <si>
    <t>จำนวนผู้สำเร็จการศึกษาระดับปริญญาโททั้งหมด</t>
  </si>
  <si>
    <t>ผลรวมถ่วงน้ำหนักของผลงานที่ตีพิมพ์หรือเผยแพร่ของนักศึกษาและผู้สำเร็จการศึกษาระดับปริญญาโท</t>
  </si>
  <si>
    <t>ผลงานทางวิชาการ/ค่าน้ำหนัก</t>
  </si>
  <si>
    <t>งานสร้างสรรค์/ค่าน้ำหนัก</t>
  </si>
  <si>
    <t>จำนวนผลงาน</t>
  </si>
  <si>
    <t>ผลรวมถ่วงน้ำหนัก</t>
  </si>
  <si>
    <t xml:space="preserve">     ร้อยละของผลรวมถ่วงน้ำหนักของผลงานที่ตีพิมพ์หรือเผยแพร่ของนักศึกษาและผู้สำเร็จการศึกษา</t>
  </si>
  <si>
    <t xml:space="preserve">     คะแนน (ค่าร้อยละ x 5 / 40)</t>
  </si>
  <si>
    <t xml:space="preserve"> </t>
  </si>
  <si>
    <t>ตัวบ่งชี้ที่  2.2 ผลงานของนักศึกษาและผู้สำเร็จการศึกษาในระดับปริญญาเอกที่ได้รับการตีพิมพ์และหรือเผยแพร่ (ปริญญาเอก)</t>
  </si>
  <si>
    <t>จำนวนผู้สำเร็จการศึกษาระดับปริญญาเอกทั้งหมด</t>
  </si>
  <si>
    <t>ผลรวมถ่วงน้ำหนักของผลงานที่ตีพิมพ์หรือเผยแพร่ของนักศึกษาและผู้สำเร็จการศึกษาระดับปริญญาเอก</t>
  </si>
  <si>
    <t>ร้อยละของผลรวมถ่วงน้ำหนักของผลงานที่ตีพิมพ์หรือเผยแพร่ของนักศึกษาและผู้สำเร็จการศึกษาระดับปริญญาเอก</t>
  </si>
  <si>
    <t>คะแนน (ค่าร้อยละ x 5 / 80)</t>
  </si>
  <si>
    <t>ตัวบ่งชี้ที่ 4.2 คุณภาพอาจารย์</t>
  </si>
  <si>
    <t>จำนวน</t>
  </si>
  <si>
    <t>อาจารย์ประจำที่ดำรงตำแหน่งทางวิชาการ อ.</t>
  </si>
  <si>
    <t>อาจารย์ประจำที่ดำรงตำแหน่งทางวิชาการ ผศ.</t>
  </si>
  <si>
    <t>อาจารย์ประจำที่ดำรงตำแหน่งทางวิชาการ  รศ.</t>
  </si>
  <si>
    <t>อาจารย์ประจำที่ดำรงตำแหน่งทางวิชาการ  ศ.</t>
  </si>
  <si>
    <t>ค่าน้ำหนัก</t>
  </si>
  <si>
    <t>ป.ตรี : 60     ป.โท : 80      ป.เอก : 100</t>
  </si>
  <si>
    <t>ป.ตรี : 20     ป.โท : 40      ป.เอก : 60</t>
  </si>
  <si>
    <t>ป.ตรี : 20     ป.โท : 60      ป.เอก : 100</t>
  </si>
  <si>
    <t>วิทยาศาสตร์ : 2.5     วิทยาศาสตร์สุขภาพ : 3.0     มนุษย์+สังคม : 0.25</t>
  </si>
  <si>
    <t xml:space="preserve">ที่ได้รับการอ้างอิงในฐานข้อมูล TCI และ Scopus </t>
  </si>
  <si>
    <t>ต่อจำนวนอาจารย์ประจำหลักสูตร</t>
  </si>
  <si>
    <t>3 ข้อ</t>
  </si>
  <si>
    <t>4 ข้อ</t>
  </si>
  <si>
    <t>องค์ประกอบที่ 5 หลักสูตร การเรียนการสอน การประเมินผู้เรียน</t>
  </si>
  <si>
    <t>ตัวบ่งชี้ที่ 5.4 ผลการดำเนินงานหลักสูตรตามกรอบมาตรฐานคุณวุฒิระดับอุดมศึกษาแห่งชาติ</t>
  </si>
  <si>
    <t xml:space="preserve">จำนวนตัวบ่งชี้ที่ต้องดำเนินการในปีนี้ </t>
  </si>
  <si>
    <t>จำนวนตัวบ่งชี้ที่ดำเนินการ</t>
  </si>
  <si>
    <t>10 จำนวนบัณฑิตระดับปริญญาตรีที่ไม่ประสงค์จะทำงานเพราะ เกษียณ และเป็นแม่บ้าน</t>
  </si>
  <si>
    <t>9 จำนวนบัณฑิตระดับปริญญาตรีที่มีกิจการของตนเองที่มีรายได้ประจำอยู่แล้ว</t>
  </si>
  <si>
    <t>1.1 การบริหารจัดการหลักสูตรตามเกณฑ์มาตรฐานหลักสูตรที่กำหนดโดย สกอ.</t>
  </si>
  <si>
    <r>
      <t xml:space="preserve">2.1 </t>
    </r>
    <r>
      <rPr>
        <sz val="16"/>
        <color theme="1"/>
        <rFont val="TH SarabunPSK"/>
        <family val="2"/>
      </rPr>
      <t>คุณภาพบัณฑิตตามกรอบมาตรฐานคุณวุฒิระดับอุดมศึกษาแห่งชาติ</t>
    </r>
  </si>
  <si>
    <t>4.1 การบริหารและพัฒนาอาจารย์</t>
  </si>
  <si>
    <t>4.2 คุณภาพอาจารย์</t>
  </si>
  <si>
    <t>4.3 ผลที่เกิดกับอาจารย์</t>
  </si>
  <si>
    <t xml:space="preserve">5.หลักสูตร  </t>
  </si>
  <si>
    <t xml:space="preserve">การเรียนการสอน </t>
  </si>
  <si>
    <t>การประเมินผู้เรียน</t>
  </si>
  <si>
    <t>5.1 สาระของรายวิชาในหลักสูตร</t>
  </si>
  <si>
    <t>5.2 การวางระบบผู้สอนและกระบวนการเรียนการสอน</t>
  </si>
  <si>
    <t>5.3 การประเมินผู้เรียน</t>
  </si>
  <si>
    <t>5.4 ผลการดำเนินงานหลักสูตรตามกรอบมาตรฐานคุณวุฒิระดับอุดมศึกษาแห่งชาติ</t>
  </si>
  <si>
    <t>6.1  สิ่งสนับสนุนการเรียนรู้</t>
  </si>
  <si>
    <r>
      <t xml:space="preserve">2.2 ร้อยละของบัณฑิตปริญญาตรีที่ได้งานทำหรือประกอบอาชีพอิสระภายใน
 1 ปี </t>
    </r>
    <r>
      <rPr>
        <b/>
        <sz val="15"/>
        <color theme="1"/>
        <rFont val="TH SarabunPSK"/>
        <family val="2"/>
      </rPr>
      <t>(ปริญญาตรี)</t>
    </r>
  </si>
  <si>
    <r>
      <t xml:space="preserve">2.2 ผลงานของนักศึกษาและผู้สำเร็จการศึกษาในระดับปริญญาโทที่ได้รับการตีพิมพ์เผยแพร่  </t>
    </r>
    <r>
      <rPr>
        <b/>
        <sz val="15"/>
        <color theme="1"/>
        <rFont val="TH SarabunPSK"/>
        <family val="2"/>
      </rPr>
      <t>(ปริญญาโท)</t>
    </r>
  </si>
  <si>
    <r>
      <t xml:space="preserve">2.2 ผลงานของนักศึกษาและผู้สำเร็จการศึกษาในระดับปริญญาเอกที่ได้รับการตีพิมพ์และหรือเผยแพร่ </t>
    </r>
    <r>
      <rPr>
        <b/>
        <sz val="15"/>
        <color theme="1"/>
        <rFont val="TH SarabunPSK"/>
        <family val="2"/>
      </rPr>
      <t>(ปริญญาเอก)</t>
    </r>
  </si>
  <si>
    <t>* **  อย่าลืมเปลี่ยนตามระดับ ***</t>
  </si>
  <si>
    <t>* **  อย่าลืมเปลี่ยน ***</t>
  </si>
  <si>
    <t xml:space="preserve"> *** เปลี่ยนตัวหารตามจำนวนตัวบ่งชี้ด้วย***</t>
  </si>
  <si>
    <t>คะแนนเฉลี่ยรายองค์ประกอบ</t>
  </si>
  <si>
    <t>คะแนนเฉลี่ยรวม</t>
  </si>
  <si>
    <t>** อย่าลืมใส่จำนวนอาจารย์***</t>
  </si>
  <si>
    <t>จำนวนอาจารย์ผู้รับผิดชอบหลักสูตรทั้งหมด</t>
  </si>
  <si>
    <t>จำนวนอาจารย์ผู้รับผิดชอบหลักสูตรที่มีคุณวุฒิปริญญาเอก</t>
  </si>
  <si>
    <t>จำนวนอาจารย์ผู้รับผิดชอบหลักสูตรที่ดำรงตำแหน่งทางวิชาการ</t>
  </si>
  <si>
    <t>ผลงานทางวิชาการของอาจารย์ผู้รับผิดชอบหลักสูตร</t>
  </si>
  <si>
    <t>** จำนวนตัวบ่งชี้ทั้งหมด 13 ตัว**</t>
  </si>
  <si>
    <t xml:space="preserve">ผ่านการประเมิน </t>
  </si>
  <si>
    <t xml:space="preserve">3.1 การรับนักศึกษา  </t>
  </si>
  <si>
    <t xml:space="preserve">3.3 ผลที่เกิดกับนักศึกษา </t>
  </si>
  <si>
    <r>
      <t xml:space="preserve">2. </t>
    </r>
    <r>
      <rPr>
        <b/>
        <sz val="16"/>
        <color theme="1"/>
        <rFont val="TH SarabunPSK"/>
        <family val="2"/>
      </rPr>
      <t>บัณฑิต</t>
    </r>
  </si>
  <si>
    <r>
      <t>6.</t>
    </r>
    <r>
      <rPr>
        <b/>
        <sz val="16"/>
        <color theme="1"/>
        <rFont val="TH SarabunPSK"/>
        <family val="2"/>
      </rPr>
      <t>สิ่งสนับสนุนการเรียนรู้</t>
    </r>
  </si>
  <si>
    <t>จำนวนตัวบ่งชี้รวม</t>
  </si>
  <si>
    <t>ปริญญาเอก</t>
  </si>
  <si>
    <t>ปริญญาโท</t>
  </si>
  <si>
    <t>ปริญญาตรี</t>
  </si>
  <si>
    <t>4.2.2</t>
  </si>
  <si>
    <t>4.2.1</t>
  </si>
  <si>
    <t>4.2.3</t>
  </si>
  <si>
    <t>4.2.4</t>
  </si>
  <si>
    <t xml:space="preserve">คิดคะแนนตัวบ่งชี้ </t>
  </si>
  <si>
    <t xml:space="preserve"> ใส่ผลการดำเนินงาน  ในช่อง สีเหลือง</t>
  </si>
  <si>
    <t xml:space="preserve">ใส้ตัวเลขช่อง คะแนน </t>
  </si>
  <si>
    <t>ตัวบ่งชี้ที่ยกเว้น  ไม่ประเมิน ปล่องช่องว่างไว้</t>
  </si>
  <si>
    <t>ระดับปริญญา…………………………………….</t>
  </si>
  <si>
    <t>หลักสูตร……...............................................................................................……………………………….</t>
  </si>
  <si>
    <t>คณะ…….................……………………………….</t>
  </si>
  <si>
    <r>
      <t>จำนวนบทความของอาจารย์ประจำหลักสูตร</t>
    </r>
    <r>
      <rPr>
        <sz val="16"/>
        <rFont val="TH SarabunPSK"/>
        <family val="2"/>
      </rPr>
      <t>ปริญญาเอก</t>
    </r>
  </si>
  <si>
    <t>3 จำนวนบัณฑิตระดับปริญญาตรีที่ได้งานทำภายใน 1 ปีหลังสำเร็จการศึกษา (ไม่นับรวมผู้ที่ประกอบอาชีพอิสระ)</t>
  </si>
  <si>
    <t>สรุปผลการประเมินรายตัวบ่งชี้  ปีการศึกษา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</si>
</sst>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000000000"/>
  </numFmts>
  <fonts count="44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7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name val="Arial"/>
      <family val="2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b/>
      <sz val="18"/>
      <color rgb="FF3333FF"/>
      <name val="Angsana New"/>
      <family val="1"/>
    </font>
    <font>
      <sz val="18"/>
      <color theme="0" tint="-0.34998626667073579"/>
      <name val="Angsana New"/>
      <family val="1"/>
    </font>
    <font>
      <b/>
      <sz val="16"/>
      <color rgb="FF3333FF"/>
      <name val="Angsana New"/>
      <family val="1"/>
    </font>
    <font>
      <b/>
      <sz val="18"/>
      <color theme="0" tint="-0.34998626667073579"/>
      <name val="Angsana New"/>
      <family val="1"/>
    </font>
    <font>
      <b/>
      <sz val="20"/>
      <color rgb="FFCC3300"/>
      <name val="Angsana New"/>
      <family val="1"/>
    </font>
    <font>
      <sz val="18"/>
      <color rgb="FFFF0000"/>
      <name val="Angsana New"/>
      <family val="1"/>
    </font>
    <font>
      <b/>
      <sz val="20"/>
      <color theme="1"/>
      <name val="TH SarabunPSK"/>
      <family val="2"/>
    </font>
    <font>
      <sz val="15"/>
      <name val="TH SarabunPSK"/>
      <family val="2"/>
    </font>
    <font>
      <b/>
      <sz val="18"/>
      <color rgb="FFFF33CC"/>
      <name val="Angsana New"/>
      <family val="1"/>
    </font>
    <font>
      <b/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24"/>
      <color rgb="FFFF0000"/>
      <name val="Angsana New"/>
      <family val="1"/>
    </font>
    <font>
      <b/>
      <sz val="16"/>
      <color rgb="FFCC00CC"/>
      <name val="TH SarabunPSK"/>
      <family val="2"/>
    </font>
    <font>
      <sz val="12"/>
      <color rgb="FFCC00CC"/>
      <name val="Calibri"/>
      <family val="2"/>
      <charset val="222"/>
      <scheme val="minor"/>
    </font>
    <font>
      <sz val="16"/>
      <color rgb="FF3333FF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color theme="0" tint="-0.249977111117893"/>
      <name val="TH SarabunPSK"/>
      <family val="2"/>
    </font>
    <font>
      <sz val="16"/>
      <color rgb="FFC00000"/>
      <name val="TH SarabunPSK"/>
      <family val="2"/>
    </font>
    <font>
      <sz val="16"/>
      <color theme="3"/>
      <name val="TH SarabunPSK"/>
      <family val="2"/>
    </font>
    <font>
      <b/>
      <sz val="16"/>
      <color theme="9" tint="-0.499984740745262"/>
      <name val="TH SarabunPSK"/>
      <family val="2"/>
    </font>
    <font>
      <b/>
      <sz val="16"/>
      <color theme="9" tint="-0.249977111117893"/>
      <name val="TH SarabunPSK"/>
      <family val="2"/>
    </font>
    <font>
      <sz val="16"/>
      <name val="TH SarabunPSK"/>
      <family val="2"/>
    </font>
    <font>
      <sz val="16"/>
      <color theme="0" tint="-4.9989318521683403E-2"/>
      <name val="TH SarabunPSK"/>
      <family val="2"/>
    </font>
    <font>
      <sz val="16"/>
      <color theme="0" tint="-0.14999847407452621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b/>
      <sz val="16"/>
      <color theme="0" tint="-0.24997711111789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9" fillId="0" borderId="0"/>
  </cellStyleXfs>
  <cellXfs count="192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49" fontId="4" fillId="0" borderId="0" xfId="0" applyNumberFormat="1" applyFont="1" applyFill="1" applyBorder="1" applyAlignment="1">
      <alignment horizontal="center"/>
    </xf>
    <xf numFmtId="165" fontId="1" fillId="0" borderId="0" xfId="1" applyNumberFormat="1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indent="12"/>
    </xf>
    <xf numFmtId="0" fontId="14" fillId="0" borderId="0" xfId="0" applyFont="1" applyAlignment="1">
      <alignment horizontal="right" indent="1"/>
    </xf>
    <xf numFmtId="0" fontId="14" fillId="0" borderId="0" xfId="0" applyFont="1" applyAlignment="1">
      <alignment horizontal="left" indent="2"/>
    </xf>
    <xf numFmtId="2" fontId="13" fillId="0" borderId="0" xfId="0" applyNumberFormat="1" applyFont="1"/>
    <xf numFmtId="2" fontId="14" fillId="0" borderId="0" xfId="0" applyNumberFormat="1" applyFont="1"/>
    <xf numFmtId="0" fontId="13" fillId="0" borderId="12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 indent="1"/>
    </xf>
    <xf numFmtId="0" fontId="11" fillId="0" borderId="4" xfId="0" applyFont="1" applyBorder="1" applyAlignment="1">
      <alignment horizontal="left" vertical="top" wrapText="1" inden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4" xfId="0" applyFont="1" applyBorder="1"/>
    <xf numFmtId="0" fontId="15" fillId="0" borderId="3" xfId="0" applyFont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2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vertical="center"/>
    </xf>
    <xf numFmtId="0" fontId="16" fillId="0" borderId="2" xfId="0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indent="3"/>
    </xf>
    <xf numFmtId="0" fontId="0" fillId="0" borderId="0" xfId="0" applyFill="1" applyAlignment="1">
      <alignment vertical="top"/>
    </xf>
    <xf numFmtId="2" fontId="7" fillId="0" borderId="7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center" vertical="top"/>
    </xf>
    <xf numFmtId="2" fontId="8" fillId="0" borderId="6" xfId="0" applyNumberFormat="1" applyFont="1" applyFill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horizontal="center" vertical="top" wrapText="1"/>
    </xf>
    <xf numFmtId="2" fontId="7" fillId="3" borderId="7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left" indent="2"/>
    </xf>
    <xf numFmtId="0" fontId="13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/>
    </xf>
    <xf numFmtId="0" fontId="21" fillId="8" borderId="0" xfId="0" applyFont="1" applyFill="1" applyAlignment="1">
      <alignment horizontal="center"/>
    </xf>
    <xf numFmtId="2" fontId="3" fillId="6" borderId="0" xfId="0" applyNumberFormat="1" applyFont="1" applyFill="1" applyAlignment="1">
      <alignment horizontal="center"/>
    </xf>
    <xf numFmtId="2" fontId="21" fillId="8" borderId="0" xfId="0" applyNumberFormat="1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2" fontId="22" fillId="5" borderId="7" xfId="0" applyNumberFormat="1" applyFont="1" applyFill="1" applyBorder="1" applyAlignment="1">
      <alignment horizontal="center" vertical="top" wrapText="1"/>
    </xf>
    <xf numFmtId="0" fontId="7" fillId="10" borderId="7" xfId="0" applyFont="1" applyFill="1" applyBorder="1" applyAlignment="1">
      <alignment horizontal="left" vertical="center" wrapText="1"/>
    </xf>
    <xf numFmtId="2" fontId="7" fillId="10" borderId="7" xfId="0" applyNumberFormat="1" applyFont="1" applyFill="1" applyBorder="1" applyAlignment="1">
      <alignment horizontal="center" vertical="top" wrapText="1"/>
    </xf>
    <xf numFmtId="2" fontId="3" fillId="10" borderId="0" xfId="0" applyNumberFormat="1" applyFont="1" applyFill="1" applyAlignment="1">
      <alignment horizontal="center"/>
    </xf>
    <xf numFmtId="2" fontId="3" fillId="7" borderId="0" xfId="0" applyNumberFormat="1" applyFont="1" applyFill="1" applyAlignment="1">
      <alignment horizontal="center" vertical="top"/>
    </xf>
    <xf numFmtId="0" fontId="22" fillId="6" borderId="7" xfId="0" applyFont="1" applyFill="1" applyBorder="1" applyAlignment="1">
      <alignment horizontal="left" vertical="center" wrapText="1"/>
    </xf>
    <xf numFmtId="0" fontId="22" fillId="7" borderId="8" xfId="0" applyFont="1" applyFill="1" applyBorder="1" applyAlignment="1">
      <alignment horizontal="left" vertical="top" wrapText="1"/>
    </xf>
    <xf numFmtId="2" fontId="22" fillId="6" borderId="7" xfId="0" applyNumberFormat="1" applyFont="1" applyFill="1" applyBorder="1" applyAlignment="1">
      <alignment horizontal="center" vertical="top" wrapText="1"/>
    </xf>
    <xf numFmtId="2" fontId="22" fillId="7" borderId="8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justify" vertical="top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0" fillId="0" borderId="0" xfId="0" applyFont="1" applyFill="1"/>
    <xf numFmtId="0" fontId="3" fillId="0" borderId="0" xfId="0" applyFont="1" applyAlignment="1">
      <alignment horizontal="left" indent="3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 vertical="top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2" fontId="3" fillId="5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 vertical="top"/>
    </xf>
    <xf numFmtId="1" fontId="13" fillId="2" borderId="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2" fontId="29" fillId="0" borderId="0" xfId="0" applyNumberFormat="1" applyFont="1" applyFill="1" applyAlignment="1">
      <alignment horizontal="left" vertical="center"/>
    </xf>
    <xf numFmtId="2" fontId="7" fillId="3" borderId="13" xfId="0" applyNumberFormat="1" applyFont="1" applyFill="1" applyBorder="1" applyAlignment="1">
      <alignment horizontal="center" vertical="top" wrapText="1"/>
    </xf>
    <xf numFmtId="2" fontId="7" fillId="3" borderId="4" xfId="0" applyNumberFormat="1" applyFont="1" applyFill="1" applyBorder="1" applyAlignment="1">
      <alignment horizontal="center" vertical="top" wrapText="1"/>
    </xf>
    <xf numFmtId="2" fontId="7" fillId="3" borderId="9" xfId="0" applyNumberFormat="1" applyFont="1" applyFill="1" applyBorder="1" applyAlignment="1">
      <alignment horizontal="center" vertical="top" wrapText="1"/>
    </xf>
    <xf numFmtId="0" fontId="6" fillId="0" borderId="0" xfId="0" applyFont="1" applyBorder="1"/>
    <xf numFmtId="0" fontId="6" fillId="2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30" fillId="0" borderId="0" xfId="0" applyFont="1" applyFill="1" applyBorder="1"/>
    <xf numFmtId="0" fontId="3" fillId="4" borderId="0" xfId="0" applyFont="1" applyFill="1" applyBorder="1"/>
    <xf numFmtId="0" fontId="6" fillId="4" borderId="0" xfId="0" applyFont="1" applyFill="1" applyBorder="1"/>
    <xf numFmtId="2" fontId="3" fillId="4" borderId="0" xfId="0" applyNumberFormat="1" applyFont="1" applyFill="1" applyBorder="1" applyAlignment="1">
      <alignment horizontal="center"/>
    </xf>
    <xf numFmtId="0" fontId="31" fillId="0" borderId="0" xfId="0" applyFont="1" applyBorder="1"/>
    <xf numFmtId="0" fontId="3" fillId="0" borderId="0" xfId="0" applyFont="1" applyBorder="1"/>
    <xf numFmtId="0" fontId="32" fillId="0" borderId="0" xfId="0" applyFont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2" fontId="31" fillId="0" borderId="0" xfId="0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left" indent="2"/>
    </xf>
    <xf numFmtId="0" fontId="6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7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0" fontId="3" fillId="3" borderId="0" xfId="0" applyFont="1" applyFill="1" applyBorder="1"/>
    <xf numFmtId="2" fontId="3" fillId="3" borderId="0" xfId="0" applyNumberFormat="1" applyFont="1" applyFill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0" fontId="34" fillId="0" borderId="0" xfId="0" applyFont="1" applyBorder="1"/>
    <xf numFmtId="2" fontId="34" fillId="0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5" fillId="0" borderId="0" xfId="0" applyFont="1" applyBorder="1"/>
    <xf numFmtId="2" fontId="35" fillId="0" borderId="0" xfId="0" applyNumberFormat="1" applyFont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indent="1"/>
    </xf>
    <xf numFmtId="0" fontId="3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36" fillId="2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3" borderId="0" xfId="0" applyFont="1" applyFill="1" applyBorder="1"/>
    <xf numFmtId="0" fontId="38" fillId="2" borderId="0" xfId="0" applyFont="1" applyFill="1" applyBorder="1" applyAlignment="1">
      <alignment horizontal="center"/>
    </xf>
    <xf numFmtId="2" fontId="38" fillId="3" borderId="0" xfId="0" applyNumberFormat="1" applyFont="1" applyFill="1" applyBorder="1"/>
    <xf numFmtId="2" fontId="39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38" fillId="0" borderId="0" xfId="0" applyFont="1" applyFill="1" applyBorder="1"/>
    <xf numFmtId="0" fontId="38" fillId="0" borderId="0" xfId="0" applyFont="1" applyFill="1" applyBorder="1" applyAlignment="1">
      <alignment horizontal="center"/>
    </xf>
    <xf numFmtId="2" fontId="38" fillId="0" borderId="0" xfId="0" applyNumberFormat="1" applyFont="1" applyFill="1" applyBorder="1"/>
    <xf numFmtId="0" fontId="6" fillId="3" borderId="0" xfId="0" applyFont="1" applyFill="1" applyBorder="1" applyAlignment="1">
      <alignment horizontal="center"/>
    </xf>
    <xf numFmtId="2" fontId="6" fillId="3" borderId="0" xfId="0" applyNumberFormat="1" applyFont="1" applyFill="1" applyBorder="1"/>
    <xf numFmtId="0" fontId="6" fillId="0" borderId="0" xfId="0" applyFont="1" applyBorder="1" applyAlignment="1">
      <alignment horizontal="left"/>
    </xf>
    <xf numFmtId="2" fontId="40" fillId="0" borderId="0" xfId="0" applyNumberFormat="1" applyFont="1" applyFill="1" applyBorder="1" applyAlignment="1">
      <alignment horizontal="center"/>
    </xf>
    <xf numFmtId="2" fontId="39" fillId="0" borderId="0" xfId="0" applyNumberFormat="1" applyFont="1" applyFill="1" applyBorder="1"/>
    <xf numFmtId="0" fontId="31" fillId="2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6" fontId="42" fillId="3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Border="1"/>
    <xf numFmtId="0" fontId="41" fillId="2" borderId="0" xfId="0" applyFont="1" applyFill="1" applyBorder="1" applyAlignment="1">
      <alignment horizontal="left" vertical="top"/>
    </xf>
    <xf numFmtId="0" fontId="30" fillId="0" borderId="0" xfId="0" applyFont="1" applyBorder="1" applyAlignment="1">
      <alignment horizontal="left" indent="2"/>
    </xf>
    <xf numFmtId="0" fontId="41" fillId="0" borderId="0" xfId="0" applyFont="1" applyBorder="1"/>
    <xf numFmtId="0" fontId="41" fillId="0" borderId="0" xfId="0" applyFont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0" fontId="34" fillId="0" borderId="0" xfId="0" applyFont="1" applyBorder="1" applyAlignment="1"/>
    <xf numFmtId="0" fontId="35" fillId="0" borderId="0" xfId="0" applyFont="1" applyBorder="1" applyAlignment="1"/>
    <xf numFmtId="0" fontId="3" fillId="0" borderId="0" xfId="0" applyFont="1" applyBorder="1" applyAlignment="1">
      <alignment horizontal="left" indent="1"/>
    </xf>
    <xf numFmtId="0" fontId="31" fillId="0" borderId="0" xfId="0" applyFont="1" applyBorder="1" applyAlignment="1">
      <alignment horizontal="left"/>
    </xf>
    <xf numFmtId="0" fontId="37" fillId="2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indent="2"/>
    </xf>
    <xf numFmtId="0" fontId="31" fillId="0" borderId="0" xfId="0" applyFont="1" applyFill="1" applyBorder="1"/>
    <xf numFmtId="0" fontId="43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CC"/>
      <color rgb="FF33CC33"/>
      <color rgb="FFFF33CC"/>
      <color rgb="FFFFFFFF"/>
      <color rgb="FFFFCC99"/>
      <color rgb="FFFFFF00"/>
      <color rgb="FFFFCCFF"/>
      <color rgb="FF99CC00"/>
      <color rgb="FF99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33"/>
  </sheetPr>
  <dimension ref="A2:F25"/>
  <sheetViews>
    <sheetView topLeftCell="A34" zoomScale="120" zoomScaleNormal="120" workbookViewId="0">
      <selection activeCell="D5" sqref="D5"/>
    </sheetView>
  </sheetViews>
  <sheetFormatPr defaultColWidth="9.140625" defaultRowHeight="21"/>
  <cols>
    <col min="1" max="1" width="18.7109375" style="44" customWidth="1"/>
    <col min="2" max="2" width="66" style="45" customWidth="1"/>
    <col min="3" max="3" width="15.28515625" style="52" customWidth="1"/>
    <col min="4" max="4" width="25" style="62" customWidth="1"/>
    <col min="5" max="5" width="12.140625" style="87" customWidth="1"/>
    <col min="6" max="6" width="14.140625" style="92" customWidth="1"/>
    <col min="7" max="16384" width="9.140625" style="44"/>
  </cols>
  <sheetData>
    <row r="2" spans="1:6">
      <c r="A2" s="49" t="s">
        <v>136</v>
      </c>
      <c r="C2" s="102" t="s">
        <v>129</v>
      </c>
      <c r="D2" s="101"/>
    </row>
    <row r="3" spans="1:6">
      <c r="A3" s="91" t="s">
        <v>132</v>
      </c>
      <c r="B3" s="8"/>
      <c r="C3" s="102" t="s">
        <v>130</v>
      </c>
      <c r="D3" s="101"/>
    </row>
    <row r="4" spans="1:6">
      <c r="A4" s="91" t="s">
        <v>133</v>
      </c>
    </row>
    <row r="5" spans="1:6">
      <c r="A5" s="91" t="s">
        <v>131</v>
      </c>
    </row>
    <row r="6" spans="1:6">
      <c r="A6" s="91"/>
    </row>
    <row r="7" spans="1:6" s="47" customFormat="1">
      <c r="A7" s="46" t="s">
        <v>28</v>
      </c>
      <c r="B7" s="46" t="s">
        <v>12</v>
      </c>
      <c r="C7" s="53" t="s">
        <v>0</v>
      </c>
      <c r="D7" s="63"/>
      <c r="E7" s="88"/>
    </row>
    <row r="8" spans="1:6">
      <c r="A8" s="82" t="s">
        <v>29</v>
      </c>
      <c r="B8" s="48" t="s">
        <v>87</v>
      </c>
      <c r="C8" s="54" t="s">
        <v>32</v>
      </c>
    </row>
    <row r="9" spans="1:6" ht="19.5">
      <c r="A9" s="82"/>
      <c r="B9" s="48"/>
      <c r="C9" s="51"/>
      <c r="D9" s="87" t="s">
        <v>106</v>
      </c>
      <c r="E9" s="89" t="s">
        <v>27</v>
      </c>
      <c r="F9" s="89" t="s">
        <v>119</v>
      </c>
    </row>
    <row r="10" spans="1:6">
      <c r="A10" s="184" t="s">
        <v>117</v>
      </c>
      <c r="B10" s="71" t="s">
        <v>88</v>
      </c>
      <c r="C10" s="55"/>
      <c r="D10" s="64" t="e">
        <f>SUM(C10:C13)/F10</f>
        <v>#DIV/0!</v>
      </c>
      <c r="E10" s="87">
        <f>COUNTIF(C10:C10,"&gt;=0")</f>
        <v>0</v>
      </c>
      <c r="F10" s="94">
        <f>SUM(E10:E13)</f>
        <v>0</v>
      </c>
    </row>
    <row r="11" spans="1:6" ht="39">
      <c r="A11" s="184"/>
      <c r="B11" s="71" t="s">
        <v>100</v>
      </c>
      <c r="C11" s="103"/>
      <c r="E11" s="87">
        <f t="shared" ref="E11:E13" si="0">COUNTIF(C11:C11,"&gt;=0")</f>
        <v>0</v>
      </c>
    </row>
    <row r="12" spans="1:6" ht="39">
      <c r="A12" s="184"/>
      <c r="B12" s="71" t="s">
        <v>101</v>
      </c>
      <c r="C12" s="104"/>
      <c r="E12" s="87">
        <f t="shared" si="0"/>
        <v>0</v>
      </c>
    </row>
    <row r="13" spans="1:6" ht="39">
      <c r="A13" s="184"/>
      <c r="B13" s="71" t="s">
        <v>102</v>
      </c>
      <c r="C13" s="105"/>
      <c r="E13" s="87">
        <f t="shared" si="0"/>
        <v>0</v>
      </c>
    </row>
    <row r="14" spans="1:6">
      <c r="A14" s="184" t="s">
        <v>30</v>
      </c>
      <c r="B14" s="72" t="s">
        <v>115</v>
      </c>
      <c r="C14" s="73"/>
      <c r="D14" s="96" t="e">
        <f>SUM(C14:C16)/F14</f>
        <v>#DIV/0!</v>
      </c>
      <c r="E14" s="87">
        <f>COUNTIF(C14,"&gt;=0")</f>
        <v>0</v>
      </c>
      <c r="F14" s="95">
        <f>SUM(E14:E16)</f>
        <v>0</v>
      </c>
    </row>
    <row r="15" spans="1:6">
      <c r="A15" s="184"/>
      <c r="B15" s="72" t="s">
        <v>13</v>
      </c>
      <c r="C15" s="73"/>
      <c r="E15" s="87">
        <f t="shared" ref="E15:E16" si="1">COUNTIF(C15,"&gt;=0")</f>
        <v>0</v>
      </c>
    </row>
    <row r="16" spans="1:6">
      <c r="A16" s="184"/>
      <c r="B16" s="72" t="s">
        <v>116</v>
      </c>
      <c r="C16" s="73"/>
      <c r="E16" s="87">
        <f t="shared" si="1"/>
        <v>0</v>
      </c>
    </row>
    <row r="17" spans="1:6">
      <c r="A17" s="184" t="s">
        <v>31</v>
      </c>
      <c r="B17" s="74" t="s">
        <v>89</v>
      </c>
      <c r="C17" s="75"/>
      <c r="D17" s="76" t="e">
        <f>SUM(C17:C19)/F17</f>
        <v>#DIV/0!</v>
      </c>
      <c r="E17" s="87">
        <f>COUNTIF(C17,"&gt;=0")</f>
        <v>0</v>
      </c>
      <c r="F17" s="97">
        <f>SUM(E17:E19)</f>
        <v>0</v>
      </c>
    </row>
    <row r="18" spans="1:6">
      <c r="A18" s="184"/>
      <c r="B18" s="74" t="s">
        <v>90</v>
      </c>
      <c r="C18" s="75"/>
      <c r="E18" s="87">
        <f t="shared" ref="E18:E19" si="2">COUNTIF(C18,"&gt;=0")</f>
        <v>0</v>
      </c>
    </row>
    <row r="19" spans="1:6">
      <c r="A19" s="184"/>
      <c r="B19" s="74" t="s">
        <v>91</v>
      </c>
      <c r="C19" s="75"/>
      <c r="E19" s="87">
        <f t="shared" si="2"/>
        <v>0</v>
      </c>
    </row>
    <row r="20" spans="1:6">
      <c r="A20" s="83" t="s">
        <v>92</v>
      </c>
      <c r="B20" s="78" t="s">
        <v>95</v>
      </c>
      <c r="C20" s="80"/>
      <c r="D20" s="66" t="e">
        <f>SUM(C20:C23)/F20</f>
        <v>#DIV/0!</v>
      </c>
      <c r="E20" s="87">
        <f>COUNTIF(C20,"&gt;=0")</f>
        <v>0</v>
      </c>
      <c r="F20" s="98">
        <f>SUM(E20:E23)</f>
        <v>0</v>
      </c>
    </row>
    <row r="21" spans="1:6">
      <c r="A21" s="84" t="s">
        <v>93</v>
      </c>
      <c r="B21" s="78" t="s">
        <v>96</v>
      </c>
      <c r="C21" s="80"/>
      <c r="E21" s="87">
        <f t="shared" ref="E21:E23" si="3">COUNTIF(C21,"&gt;=0")</f>
        <v>0</v>
      </c>
    </row>
    <row r="22" spans="1:6">
      <c r="A22" s="84" t="s">
        <v>94</v>
      </c>
      <c r="B22" s="78" t="s">
        <v>97</v>
      </c>
      <c r="C22" s="80"/>
      <c r="E22" s="87">
        <f t="shared" si="3"/>
        <v>0</v>
      </c>
    </row>
    <row r="23" spans="1:6">
      <c r="A23" s="85"/>
      <c r="B23" s="78" t="s">
        <v>98</v>
      </c>
      <c r="C23" s="80"/>
      <c r="E23" s="87">
        <f t="shared" si="3"/>
        <v>0</v>
      </c>
    </row>
    <row r="24" spans="1:6" s="50" customFormat="1" ht="42">
      <c r="A24" s="86" t="s">
        <v>118</v>
      </c>
      <c r="B24" s="79" t="s">
        <v>99</v>
      </c>
      <c r="C24" s="81"/>
      <c r="D24" s="77">
        <f>C24</f>
        <v>0</v>
      </c>
      <c r="E24" s="93">
        <f>COUNTIF(C24,"&gt;=0")</f>
        <v>0</v>
      </c>
      <c r="F24" s="99">
        <f>E24</f>
        <v>0</v>
      </c>
    </row>
    <row r="25" spans="1:6" ht="26.25">
      <c r="B25" s="65" t="s">
        <v>107</v>
      </c>
      <c r="C25" s="67" t="e">
        <f>SUM(C10:C24)/E25</f>
        <v>#DIV/0!</v>
      </c>
      <c r="E25" s="88">
        <f>SUM(E10:E24)</f>
        <v>0</v>
      </c>
      <c r="F25" s="92">
        <f>SUM(F10:F24)</f>
        <v>0</v>
      </c>
    </row>
  </sheetData>
  <sheetProtection sheet="1" objects="1" scenarios="1" formatCells="0" formatColumns="0" formatRows="0"/>
  <protectedRanges>
    <protectedRange sqref="C8:C24" name="ช่วง1"/>
    <protectedRange sqref="A3:B3 A4:A6" name="ช่วง2"/>
  </protectedRanges>
  <mergeCells count="3">
    <mergeCell ref="A10:A13"/>
    <mergeCell ref="A14:A16"/>
    <mergeCell ref="A17:A19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CC33"/>
  </sheetPr>
  <dimension ref="A2:O20"/>
  <sheetViews>
    <sheetView zoomScale="120" zoomScaleNormal="120" workbookViewId="0">
      <selection activeCell="A3" sqref="A3:H3"/>
    </sheetView>
  </sheetViews>
  <sheetFormatPr defaultColWidth="9.140625" defaultRowHeight="26.25"/>
  <cols>
    <col min="1" max="1" width="11" style="10" customWidth="1"/>
    <col min="2" max="2" width="9.140625" style="10" hidden="1" customWidth="1"/>
    <col min="3" max="3" width="5.85546875" style="10" customWidth="1"/>
    <col min="4" max="4" width="10.7109375" style="10" customWidth="1"/>
    <col min="5" max="5" width="12" style="10" customWidth="1"/>
    <col min="6" max="6" width="12.42578125" style="10" customWidth="1"/>
    <col min="7" max="7" width="12.7109375" style="10" customWidth="1"/>
    <col min="8" max="8" width="29.140625" style="10" customWidth="1"/>
    <col min="9" max="9" width="14.42578125" style="10" customWidth="1"/>
    <col min="10" max="10" width="9.85546875" style="57" customWidth="1"/>
    <col min="11" max="13" width="11" style="57" customWidth="1"/>
    <col min="14" max="14" width="11" style="61" customWidth="1"/>
    <col min="15" max="16384" width="9.140625" style="10"/>
  </cols>
  <sheetData>
    <row r="2" spans="1:15">
      <c r="F2" s="11"/>
      <c r="H2" s="12"/>
    </row>
    <row r="3" spans="1:15">
      <c r="A3" s="185" t="s">
        <v>26</v>
      </c>
      <c r="B3" s="185"/>
      <c r="C3" s="185"/>
      <c r="D3" s="185"/>
      <c r="E3" s="185"/>
      <c r="F3" s="185"/>
      <c r="G3" s="185"/>
      <c r="H3" s="185"/>
      <c r="J3" s="58" t="s">
        <v>1</v>
      </c>
    </row>
    <row r="4" spans="1:15">
      <c r="A4" s="13"/>
      <c r="B4" s="14" t="e">
        <f>#REF!</f>
        <v>#REF!</v>
      </c>
      <c r="C4" s="15"/>
      <c r="D4" s="16" t="str">
        <f>'คะแนนหลักสูตร (ใส่คะแนน)'!A3</f>
        <v>หลักสูตร……...............................................................................................……………………………….</v>
      </c>
      <c r="E4" s="16"/>
      <c r="F4" s="16"/>
      <c r="G4" s="16"/>
      <c r="J4" s="58"/>
    </row>
    <row r="5" spans="1:15" ht="15" customHeight="1">
      <c r="A5" s="13"/>
      <c r="J5" s="58"/>
    </row>
    <row r="6" spans="1:15" s="9" customFormat="1" ht="110.25" customHeight="1">
      <c r="A6" s="17" t="s">
        <v>7</v>
      </c>
      <c r="B6" s="17" t="s">
        <v>6</v>
      </c>
      <c r="C6" s="18" t="s">
        <v>5</v>
      </c>
      <c r="D6" s="19" t="s">
        <v>2</v>
      </c>
      <c r="E6" s="19" t="s">
        <v>3</v>
      </c>
      <c r="F6" s="19" t="s">
        <v>4</v>
      </c>
      <c r="G6" s="17" t="s">
        <v>8</v>
      </c>
      <c r="H6" s="20" t="s">
        <v>11</v>
      </c>
      <c r="I6" s="21"/>
      <c r="J6" s="188" t="s">
        <v>27</v>
      </c>
      <c r="K6" s="189"/>
      <c r="L6" s="189"/>
      <c r="M6" s="189"/>
      <c r="N6" s="190"/>
    </row>
    <row r="7" spans="1:15" ht="23.25" customHeight="1">
      <c r="A7" s="22">
        <v>1</v>
      </c>
      <c r="B7" s="186" t="s">
        <v>114</v>
      </c>
      <c r="C7" s="186"/>
      <c r="D7" s="186"/>
      <c r="E7" s="186"/>
      <c r="F7" s="186"/>
      <c r="G7" s="186"/>
      <c r="H7" s="23"/>
      <c r="I7" s="24"/>
      <c r="J7" s="59">
        <v>1</v>
      </c>
      <c r="K7" s="187"/>
      <c r="L7" s="187"/>
      <c r="M7" s="187"/>
      <c r="N7" s="187"/>
    </row>
    <row r="8" spans="1:15" ht="26.25" customHeight="1">
      <c r="A8" s="22">
        <v>2</v>
      </c>
      <c r="B8" s="25" t="e">
        <f>SUM(#REF!+#REF!+#REF!+#REF!+#REF!+#REF!+#REF!+#REF!+#REF!+#REF!+#REF!+#REF!+#REF!+#REF!+#REF!)/13</f>
        <v>#REF!</v>
      </c>
      <c r="C8" s="26">
        <f>'คะแนนหลักสูตร (ใส่คะแนน)'!F10</f>
        <v>0</v>
      </c>
      <c r="D8" s="27" t="s">
        <v>10</v>
      </c>
      <c r="E8" s="27" t="s">
        <v>10</v>
      </c>
      <c r="F8" s="27" t="e">
        <f>SUM('คะแนนหลักสูตร (ใส่คะแนน)'!C10+'คะแนนหลักสูตร (ใส่คะแนน)'!C11+'คะแนนหลักสูตร (ใส่คะแนน)'!C12+'คะแนนหลักสูตร (ใส่คะแนน)'!C13)/'คะแนนเฉลี่ยหลักสูตร (2)'!M8</f>
        <v>#DIV/0!</v>
      </c>
      <c r="G8" s="28" t="e">
        <f>F8</f>
        <v>#DIV/0!</v>
      </c>
      <c r="H8" s="29" t="e">
        <f>IF(G8&lt;=2,"ระดับคุณภาพน้อย",IF(G8&lt;=3,"ระดับคุณภาพปานกลาง",IF(G8&lt;=4,"ระดับคุณภาพดี",IF(G8&lt;=5,"ระดับคุณภาพดีมาก",))))</f>
        <v>#DIV/0!</v>
      </c>
      <c r="I8" s="30"/>
      <c r="J8" s="59">
        <v>2</v>
      </c>
      <c r="K8" s="59" t="s">
        <v>10</v>
      </c>
      <c r="L8" s="59" t="s">
        <v>10</v>
      </c>
      <c r="M8" s="56">
        <f>SUM('คะแนนหลักสูตร (ใส่คะแนน)'!E10+'คะแนนหลักสูตร (ใส่คะแนน)'!E11+'คะแนนหลักสูตร (ใส่คะแนน)'!E12+'คะแนนหลักสูตร (ใส่คะแนน)'!E13)</f>
        <v>0</v>
      </c>
      <c r="N8" s="68">
        <f>SUM(K8:M8)</f>
        <v>0</v>
      </c>
    </row>
    <row r="9" spans="1:15">
      <c r="A9" s="22">
        <v>3</v>
      </c>
      <c r="B9" s="31"/>
      <c r="C9" s="26">
        <f>'คะแนนหลักสูตร (ใส่คะแนน)'!F14</f>
        <v>0</v>
      </c>
      <c r="D9" s="27" t="e">
        <f>SUM('คะแนนหลักสูตร (ใส่คะแนน)'!C14:C16)/'คะแนนเฉลี่ยหลักสูตร (2)'!K9</f>
        <v>#DIV/0!</v>
      </c>
      <c r="E9" s="27" t="s">
        <v>10</v>
      </c>
      <c r="F9" s="27" t="s">
        <v>10</v>
      </c>
      <c r="G9" s="28" t="e">
        <f>D9</f>
        <v>#DIV/0!</v>
      </c>
      <c r="H9" s="29" t="e">
        <f t="shared" ref="H9:H14" si="0">IF(G9&lt;=2,"ระดับคุณภาพน้อย",IF(G9&lt;=3,"ระดับคุณภาพปานกลาง",IF(G9&lt;=4,"ระดับคุณภาพดี",IF(G9&lt;=5,"ระดับคุณภาพดีมาก",))))</f>
        <v>#DIV/0!</v>
      </c>
      <c r="I9" s="30"/>
      <c r="J9" s="59">
        <v>3</v>
      </c>
      <c r="K9" s="56">
        <f>SUM('คะแนนหลักสูตร (ใส่คะแนน)'!E14+'คะแนนหลักสูตร (ใส่คะแนน)'!E15+'คะแนนหลักสูตร (ใส่คะแนน)'!E16)</f>
        <v>0</v>
      </c>
      <c r="L9" s="59" t="s">
        <v>10</v>
      </c>
      <c r="M9" s="59" t="s">
        <v>10</v>
      </c>
      <c r="N9" s="68">
        <f t="shared" ref="N9:N12" si="1">SUM(K9:M9)</f>
        <v>0</v>
      </c>
    </row>
    <row r="10" spans="1:15">
      <c r="A10" s="22">
        <v>4</v>
      </c>
      <c r="B10" s="31"/>
      <c r="C10" s="26">
        <f>'คะแนนหลักสูตร (ใส่คะแนน)'!F17</f>
        <v>0</v>
      </c>
      <c r="D10" s="27" t="e">
        <f>SUM('คะแนนหลักสูตร (ใส่คะแนน)'!C17:C19)/'คะแนนเฉลี่ยหลักสูตร (2)'!K10</f>
        <v>#DIV/0!</v>
      </c>
      <c r="E10" s="27" t="s">
        <v>10</v>
      </c>
      <c r="F10" s="27" t="s">
        <v>10</v>
      </c>
      <c r="G10" s="28" t="e">
        <f>D10</f>
        <v>#DIV/0!</v>
      </c>
      <c r="H10" s="29" t="e">
        <f t="shared" si="0"/>
        <v>#DIV/0!</v>
      </c>
      <c r="I10" s="30"/>
      <c r="J10" s="59">
        <v>4</v>
      </c>
      <c r="K10" s="56">
        <f>SUM('คะแนนหลักสูตร (ใส่คะแนน)'!E17+'คะแนนหลักสูตร (ใส่คะแนน)'!E18+'คะแนนหลักสูตร (ใส่คะแนน)'!E19)</f>
        <v>0</v>
      </c>
      <c r="L10" s="59" t="s">
        <v>10</v>
      </c>
      <c r="M10" s="59" t="s">
        <v>10</v>
      </c>
      <c r="N10" s="68">
        <f t="shared" si="1"/>
        <v>0</v>
      </c>
    </row>
    <row r="11" spans="1:15">
      <c r="A11" s="22">
        <v>5</v>
      </c>
      <c r="B11" s="31"/>
      <c r="C11" s="26">
        <f>'คะแนนหลักสูตร (ใส่คะแนน)'!F20</f>
        <v>0</v>
      </c>
      <c r="D11" s="27" t="e">
        <f>SUM('คะแนนหลักสูตร (ใส่คะแนน)'!C20)/K11</f>
        <v>#DIV/0!</v>
      </c>
      <c r="E11" s="27" t="e">
        <f>SUM('คะแนนหลักสูตร (ใส่คะแนน)'!C21:C23)/'คะแนนเฉลี่ยหลักสูตร (2)'!L11</f>
        <v>#DIV/0!</v>
      </c>
      <c r="F11" s="27" t="s">
        <v>10</v>
      </c>
      <c r="G11" s="28" t="e">
        <f>SUM('คะแนนหลักสูตร (ใส่คะแนน)'!C20:C23)/'คะแนนเฉลี่ยหลักสูตร (2)'!N11</f>
        <v>#DIV/0!</v>
      </c>
      <c r="H11" s="29" t="e">
        <f t="shared" si="0"/>
        <v>#DIV/0!</v>
      </c>
      <c r="I11" s="30"/>
      <c r="J11" s="59">
        <v>5</v>
      </c>
      <c r="K11" s="56">
        <f>SUM('คะแนนหลักสูตร (ใส่คะแนน)'!E20)</f>
        <v>0</v>
      </c>
      <c r="L11" s="56">
        <f>SUM('คะแนนหลักสูตร (ใส่คะแนน)'!E21+'คะแนนหลักสูตร (ใส่คะแนน)'!E22+'คะแนนหลักสูตร (ใส่คะแนน)'!E23)</f>
        <v>0</v>
      </c>
      <c r="M11" s="59" t="s">
        <v>10</v>
      </c>
      <c r="N11" s="68">
        <f t="shared" si="1"/>
        <v>0</v>
      </c>
    </row>
    <row r="12" spans="1:15">
      <c r="A12" s="22">
        <v>6</v>
      </c>
      <c r="B12" s="31"/>
      <c r="C12" s="26">
        <f>'คะแนนหลักสูตร (ใส่คะแนน)'!F24</f>
        <v>0</v>
      </c>
      <c r="D12" s="27" t="s">
        <v>10</v>
      </c>
      <c r="E12" s="27" t="e">
        <f>SUM('คะแนนหลักสูตร (ใส่คะแนน)'!C24)/'คะแนนเฉลี่ยหลักสูตร (2)'!L12</f>
        <v>#DIV/0!</v>
      </c>
      <c r="F12" s="27" t="s">
        <v>10</v>
      </c>
      <c r="G12" s="28" t="e">
        <f>E12</f>
        <v>#DIV/0!</v>
      </c>
      <c r="H12" s="29" t="e">
        <f>IF(G12&lt;=2,"ระดับคุณภาพน้อย",IF(G12&lt;=3,"ระดับคุณภาพปานกลาง",IF(G12&lt;=4,"ระดับคุณภาพดี",IF(G12&lt;=5,"ระดับคุณภาพดีมาก",))))</f>
        <v>#DIV/0!</v>
      </c>
      <c r="I12" s="30"/>
      <c r="J12" s="59">
        <v>6</v>
      </c>
      <c r="K12" s="59" t="s">
        <v>10</v>
      </c>
      <c r="L12" s="100">
        <f>SUM('คะแนนหลักสูตร (ใส่คะแนน)'!E24)</f>
        <v>0</v>
      </c>
      <c r="M12" s="59" t="s">
        <v>10</v>
      </c>
      <c r="N12" s="68">
        <f t="shared" si="1"/>
        <v>0</v>
      </c>
    </row>
    <row r="13" spans="1:15" ht="27" thickBot="1">
      <c r="A13" s="32" t="s">
        <v>27</v>
      </c>
      <c r="B13" s="33"/>
      <c r="C13" s="34">
        <f>SUM(C8:C12)</f>
        <v>0</v>
      </c>
      <c r="D13" s="35">
        <f>K14</f>
        <v>0</v>
      </c>
      <c r="E13" s="35">
        <f>L14</f>
        <v>0</v>
      </c>
      <c r="F13" s="35">
        <f>M14</f>
        <v>0</v>
      </c>
      <c r="G13" s="35">
        <f>N14</f>
        <v>0</v>
      </c>
      <c r="H13" s="36"/>
      <c r="I13" s="37"/>
      <c r="J13" s="59"/>
      <c r="K13" s="59"/>
      <c r="L13" s="59"/>
      <c r="M13" s="59"/>
      <c r="N13" s="59"/>
    </row>
    <row r="14" spans="1:15" ht="30.75" thickTop="1" thickBot="1">
      <c r="A14" s="38" t="s">
        <v>9</v>
      </c>
      <c r="B14" s="39"/>
      <c r="C14" s="40"/>
      <c r="D14" s="41" t="e">
        <f>SUM('คะแนนหลักสูตร (ใส่คะแนน)'!C14+'คะแนนหลักสูตร (ใส่คะแนน)'!C15+'คะแนนหลักสูตร (ใส่คะแนน)'!C16+'คะแนนหลักสูตร (ใส่คะแนน)'!C17+'คะแนนหลักสูตร (ใส่คะแนน)'!C18+'คะแนนหลักสูตร (ใส่คะแนน)'!C19+'คะแนนหลักสูตร (ใส่คะแนน)'!C20)/'คะแนนเฉลี่ยหลักสูตร (2)'!K14</f>
        <v>#DIV/0!</v>
      </c>
      <c r="E14" s="41" t="e">
        <f>SUM('คะแนนหลักสูตร (ใส่คะแนน)'!C21:C24)/'คะแนนเฉลี่ยหลักสูตร (2)'!L14</f>
        <v>#DIV/0!</v>
      </c>
      <c r="F14" s="41" t="e">
        <f>SUM('คะแนนหลักสูตร (ใส่คะแนน)'!C10:C13)/'คะแนนเฉลี่ยหลักสูตร (2)'!M14</f>
        <v>#DIV/0!</v>
      </c>
      <c r="G14" s="42" t="e">
        <f>SUM('คะแนนหลักสูตร (ใส่คะแนน)'!C10:C24)/'คะแนนหลักสูตร (ใส่คะแนน)'!F25</f>
        <v>#DIV/0!</v>
      </c>
      <c r="H14" s="43" t="e">
        <f t="shared" si="0"/>
        <v>#DIV/0!</v>
      </c>
      <c r="I14" s="37"/>
      <c r="J14" s="59" t="s">
        <v>9</v>
      </c>
      <c r="K14" s="60">
        <f>SUM(K8:K12)</f>
        <v>0</v>
      </c>
      <c r="L14" s="60">
        <f t="shared" ref="L14:M14" si="2">SUM(L8:L12)</f>
        <v>0</v>
      </c>
      <c r="M14" s="60">
        <f t="shared" si="2"/>
        <v>0</v>
      </c>
      <c r="N14" s="70">
        <f>SUM(K8:M12)</f>
        <v>0</v>
      </c>
      <c r="O14" s="69" t="s">
        <v>113</v>
      </c>
    </row>
    <row r="15" spans="1:15" ht="27" thickTop="1"/>
    <row r="17" spans="8:13">
      <c r="H17" s="90"/>
      <c r="I17" s="90"/>
      <c r="J17" s="90"/>
      <c r="K17" s="90"/>
      <c r="L17" s="90"/>
      <c r="M17" s="90"/>
    </row>
    <row r="18" spans="8:13">
      <c r="H18" s="90"/>
      <c r="I18" s="90"/>
      <c r="J18" s="90"/>
      <c r="K18" s="90"/>
      <c r="L18" s="90"/>
      <c r="M18" s="90"/>
    </row>
    <row r="19" spans="8:13">
      <c r="H19" s="90"/>
      <c r="I19" s="90"/>
      <c r="J19" s="90"/>
      <c r="K19" s="90"/>
      <c r="L19" s="90"/>
      <c r="M19" s="90"/>
    </row>
    <row r="20" spans="8:13">
      <c r="H20" s="90"/>
      <c r="I20" s="90"/>
      <c r="J20" s="90"/>
      <c r="K20" s="90"/>
      <c r="L20" s="90"/>
      <c r="M20" s="90"/>
    </row>
  </sheetData>
  <sheetProtection sheet="1" formatCells="0" formatColumns="0"/>
  <protectedRanges>
    <protectedRange sqref="B7" name="Range1"/>
  </protectedRanges>
  <mergeCells count="4">
    <mergeCell ref="A3:H3"/>
    <mergeCell ref="B7:G7"/>
    <mergeCell ref="K7:N7"/>
    <mergeCell ref="J6:N6"/>
  </mergeCells>
  <printOptions horizontalCentered="1"/>
  <pageMargins left="0" right="0" top="0.74803149606299213" bottom="0.35433070866141736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CC33"/>
  </sheetPr>
  <dimension ref="A2:Z80"/>
  <sheetViews>
    <sheetView tabSelected="1" topLeftCell="A73" zoomScale="120" zoomScaleNormal="120" workbookViewId="0">
      <selection activeCell="I85" sqref="I85"/>
    </sheetView>
  </sheetViews>
  <sheetFormatPr defaultColWidth="12.85546875" defaultRowHeight="24" customHeight="1"/>
  <cols>
    <col min="1" max="9" width="12.85546875" style="106"/>
    <col min="10" max="11" width="12.85546875" style="108"/>
    <col min="12" max="13" width="12.85546875" style="106"/>
    <col min="14" max="26" width="12.85546875" style="109"/>
    <col min="27" max="16384" width="12.85546875" style="106"/>
  </cols>
  <sheetData>
    <row r="2" spans="1:26" ht="24" customHeight="1">
      <c r="B2" s="117" t="s">
        <v>127</v>
      </c>
      <c r="D2" s="170" t="s">
        <v>128</v>
      </c>
      <c r="E2" s="107"/>
      <c r="F2" s="107"/>
      <c r="G2" s="107"/>
    </row>
    <row r="3" spans="1:26" s="110" customFormat="1" ht="15" customHeight="1">
      <c r="A3" s="171"/>
      <c r="I3" s="111"/>
      <c r="K3" s="111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24" customHeight="1">
      <c r="A4" s="113" t="s">
        <v>33</v>
      </c>
      <c r="B4" s="114"/>
      <c r="C4" s="114"/>
      <c r="D4" s="114"/>
      <c r="E4" s="114"/>
      <c r="F4" s="114"/>
      <c r="G4" s="114"/>
      <c r="H4" s="114"/>
      <c r="I4" s="114"/>
      <c r="J4" s="115" t="e">
        <f>SUM(J9+J25+#REF!+J44)/2</f>
        <v>#DIV/0!</v>
      </c>
      <c r="L4" s="116"/>
    </row>
    <row r="5" spans="1:26" ht="24" customHeight="1">
      <c r="A5" s="117" t="s">
        <v>34</v>
      </c>
    </row>
    <row r="6" spans="1:26" ht="24" customHeight="1">
      <c r="B6" s="106" t="s">
        <v>35</v>
      </c>
      <c r="I6" s="119"/>
      <c r="M6" s="172"/>
      <c r="O6" s="120"/>
    </row>
    <row r="7" spans="1:26" ht="24" customHeight="1">
      <c r="B7" s="106" t="s">
        <v>50</v>
      </c>
      <c r="I7" s="119"/>
      <c r="J7" s="121" t="e">
        <f>SUM(I7*100)/I6</f>
        <v>#DIV/0!</v>
      </c>
      <c r="K7" s="108" t="s">
        <v>37</v>
      </c>
      <c r="O7" s="120"/>
    </row>
    <row r="8" spans="1:26" ht="24" customHeight="1">
      <c r="B8" s="106" t="s">
        <v>36</v>
      </c>
      <c r="I8" s="119"/>
      <c r="M8" s="173"/>
    </row>
    <row r="9" spans="1:26" ht="24" customHeight="1">
      <c r="B9" s="122" t="s">
        <v>36</v>
      </c>
      <c r="C9" s="123"/>
      <c r="D9" s="123"/>
      <c r="E9" s="123"/>
      <c r="F9" s="123"/>
      <c r="G9" s="123"/>
      <c r="H9" s="123"/>
      <c r="I9" s="123"/>
      <c r="J9" s="124">
        <f>I8</f>
        <v>0</v>
      </c>
      <c r="M9" s="174"/>
      <c r="N9" s="120"/>
      <c r="O9" s="120"/>
    </row>
    <row r="10" spans="1:26" ht="15" customHeight="1">
      <c r="B10" s="125"/>
      <c r="C10" s="109"/>
      <c r="D10" s="109"/>
      <c r="E10" s="109"/>
      <c r="F10" s="109"/>
      <c r="G10" s="109"/>
      <c r="H10" s="109"/>
      <c r="I10" s="109"/>
      <c r="J10" s="126"/>
      <c r="M10" s="174"/>
      <c r="N10" s="120"/>
      <c r="O10" s="120"/>
    </row>
    <row r="11" spans="1:26" ht="24" customHeight="1">
      <c r="A11" s="191" t="s">
        <v>38</v>
      </c>
      <c r="B11" s="191"/>
      <c r="C11" s="191"/>
      <c r="D11" s="191"/>
      <c r="E11" s="191"/>
      <c r="F11" s="191"/>
      <c r="G11" s="191"/>
      <c r="H11" s="191"/>
    </row>
    <row r="12" spans="1:26" ht="24" customHeight="1">
      <c r="A12" s="127" t="s">
        <v>122</v>
      </c>
      <c r="B12" s="106" t="s">
        <v>39</v>
      </c>
      <c r="I12" s="119"/>
    </row>
    <row r="13" spans="1:26" ht="24" customHeight="1">
      <c r="B13" s="106" t="s">
        <v>40</v>
      </c>
      <c r="I13" s="119"/>
    </row>
    <row r="14" spans="1:26" ht="24" customHeight="1">
      <c r="B14" s="106" t="s">
        <v>135</v>
      </c>
      <c r="I14" s="119"/>
      <c r="J14" s="128">
        <f>SUM(I14:I15)</f>
        <v>0</v>
      </c>
    </row>
    <row r="15" spans="1:26" ht="24" customHeight="1">
      <c r="B15" s="106" t="s">
        <v>41</v>
      </c>
      <c r="I15" s="119"/>
      <c r="J15" s="128"/>
    </row>
    <row r="16" spans="1:26" ht="24" customHeight="1">
      <c r="B16" s="106" t="s">
        <v>42</v>
      </c>
      <c r="I16" s="119"/>
      <c r="J16" s="129">
        <f>SUM(I16:I21)</f>
        <v>0</v>
      </c>
    </row>
    <row r="17" spans="1:11" ht="24" customHeight="1">
      <c r="B17" s="106" t="s">
        <v>43</v>
      </c>
      <c r="I17" s="119"/>
      <c r="J17" s="129"/>
    </row>
    <row r="18" spans="1:11" ht="24" customHeight="1">
      <c r="B18" s="106" t="s">
        <v>44</v>
      </c>
      <c r="I18" s="119"/>
      <c r="J18" s="129"/>
    </row>
    <row r="19" spans="1:11" ht="24" customHeight="1">
      <c r="B19" s="106" t="s">
        <v>45</v>
      </c>
      <c r="I19" s="119"/>
      <c r="J19" s="129"/>
    </row>
    <row r="20" spans="1:11" ht="24" customHeight="1">
      <c r="B20" s="106" t="s">
        <v>86</v>
      </c>
      <c r="I20" s="119"/>
      <c r="J20" s="129"/>
    </row>
    <row r="21" spans="1:11" ht="24" customHeight="1">
      <c r="B21" s="106" t="s">
        <v>85</v>
      </c>
      <c r="I21" s="119"/>
      <c r="J21" s="129"/>
    </row>
    <row r="22" spans="1:11" ht="24" customHeight="1">
      <c r="B22" s="117" t="s">
        <v>49</v>
      </c>
      <c r="I22" s="130" t="e">
        <f>SUM(I13*100)/I12</f>
        <v>#DIV/0!</v>
      </c>
    </row>
    <row r="23" spans="1:11" ht="24" customHeight="1">
      <c r="B23" s="117" t="s">
        <v>46</v>
      </c>
      <c r="I23" s="130" t="e">
        <f>SUM(J14*100)/(I13-J16)</f>
        <v>#DIV/0!</v>
      </c>
    </row>
    <row r="24" spans="1:11" ht="24" customHeight="1">
      <c r="B24" s="106" t="s">
        <v>47</v>
      </c>
      <c r="I24" s="117"/>
    </row>
    <row r="25" spans="1:11" ht="24" customHeight="1">
      <c r="B25" s="131" t="s">
        <v>48</v>
      </c>
      <c r="C25" s="131"/>
      <c r="D25" s="131"/>
      <c r="E25" s="131"/>
      <c r="F25" s="131"/>
      <c r="G25" s="131"/>
      <c r="H25" s="131"/>
      <c r="I25" s="123"/>
      <c r="J25" s="132" t="e">
        <f>IF(K25&gt;=5,"5",K25)</f>
        <v>#DIV/0!</v>
      </c>
      <c r="K25" s="133" t="e">
        <f>SUM(I23*5)/100</f>
        <v>#DIV/0!</v>
      </c>
    </row>
    <row r="26" spans="1:11" ht="24" customHeight="1">
      <c r="A26" s="117" t="s">
        <v>51</v>
      </c>
    </row>
    <row r="27" spans="1:11" ht="24" customHeight="1">
      <c r="A27" s="127" t="s">
        <v>121</v>
      </c>
      <c r="B27" s="106" t="s">
        <v>52</v>
      </c>
      <c r="J27" s="119">
        <v>100</v>
      </c>
    </row>
    <row r="28" spans="1:11" ht="24" customHeight="1">
      <c r="B28" s="106" t="s">
        <v>53</v>
      </c>
      <c r="J28" s="134">
        <f>SUM(D34+E34+F34+G34+H34+I34+D38+E38+F38+G38+H38)</f>
        <v>0</v>
      </c>
    </row>
    <row r="29" spans="1:11" ht="24" customHeight="1">
      <c r="B29" s="117" t="s">
        <v>58</v>
      </c>
      <c r="C29" s="117"/>
      <c r="D29" s="117"/>
      <c r="E29" s="117"/>
      <c r="F29" s="117"/>
      <c r="G29" s="117"/>
      <c r="H29" s="117"/>
      <c r="I29" s="117"/>
      <c r="J29" s="130">
        <f>SUM(J28*100)/J27</f>
        <v>0</v>
      </c>
    </row>
    <row r="30" spans="1:11" ht="24" customHeight="1">
      <c r="B30" s="131" t="s">
        <v>59</v>
      </c>
      <c r="C30" s="131"/>
      <c r="D30" s="131"/>
      <c r="E30" s="131"/>
      <c r="F30" s="131"/>
      <c r="G30" s="131"/>
      <c r="H30" s="131"/>
      <c r="I30" s="131"/>
      <c r="J30" s="132">
        <f>IF(K30&gt;=5,"5",K30)</f>
        <v>0</v>
      </c>
      <c r="K30" s="133">
        <f>SUM(J29*5)/40</f>
        <v>0</v>
      </c>
    </row>
    <row r="31" spans="1:11" s="109" customFormat="1" ht="15" customHeight="1">
      <c r="B31" s="135"/>
      <c r="C31" s="135"/>
      <c r="D31" s="135"/>
      <c r="E31" s="135"/>
      <c r="F31" s="135"/>
      <c r="G31" s="135"/>
      <c r="H31" s="135"/>
      <c r="I31" s="135"/>
      <c r="J31" s="136"/>
      <c r="K31" s="137"/>
    </row>
    <row r="32" spans="1:11" ht="19.5" customHeight="1">
      <c r="B32" s="175" t="s">
        <v>54</v>
      </c>
      <c r="C32" s="138"/>
      <c r="D32" s="139">
        <v>0.1</v>
      </c>
      <c r="E32" s="139">
        <v>0.2</v>
      </c>
      <c r="F32" s="139">
        <v>0.4</v>
      </c>
      <c r="G32" s="139">
        <v>0.6</v>
      </c>
      <c r="H32" s="139">
        <v>0.8</v>
      </c>
      <c r="I32" s="139">
        <v>1</v>
      </c>
    </row>
    <row r="33" spans="1:12" ht="19.5" customHeight="1">
      <c r="B33" s="175" t="s">
        <v>56</v>
      </c>
      <c r="C33" s="138"/>
      <c r="D33" s="140"/>
      <c r="E33" s="140"/>
      <c r="F33" s="140"/>
      <c r="G33" s="140"/>
      <c r="H33" s="140"/>
      <c r="I33" s="140"/>
    </row>
    <row r="34" spans="1:12" ht="19.5" customHeight="1">
      <c r="B34" s="175" t="s">
        <v>57</v>
      </c>
      <c r="C34" s="138"/>
      <c r="D34" s="139">
        <f>SUM(D32*D33)</f>
        <v>0</v>
      </c>
      <c r="E34" s="139">
        <f t="shared" ref="E34:I34" si="0">SUM(E32*E33)</f>
        <v>0</v>
      </c>
      <c r="F34" s="139">
        <f t="shared" si="0"/>
        <v>0</v>
      </c>
      <c r="G34" s="139">
        <f t="shared" si="0"/>
        <v>0</v>
      </c>
      <c r="H34" s="139">
        <f t="shared" si="0"/>
        <v>0</v>
      </c>
      <c r="I34" s="139">
        <f t="shared" si="0"/>
        <v>0</v>
      </c>
    </row>
    <row r="35" spans="1:12" ht="19.5" customHeight="1">
      <c r="D35" s="109"/>
      <c r="E35" s="109"/>
      <c r="F35" s="109"/>
      <c r="G35" s="109"/>
      <c r="H35" s="109"/>
      <c r="I35" s="109"/>
    </row>
    <row r="36" spans="1:12" ht="19.5" customHeight="1">
      <c r="B36" s="176" t="s">
        <v>55</v>
      </c>
      <c r="C36" s="141"/>
      <c r="D36" s="142">
        <v>0.2</v>
      </c>
      <c r="E36" s="142">
        <v>0.4</v>
      </c>
      <c r="F36" s="142">
        <v>0.6</v>
      </c>
      <c r="G36" s="142">
        <v>0.8</v>
      </c>
      <c r="H36" s="142">
        <v>1</v>
      </c>
    </row>
    <row r="37" spans="1:12" ht="19.5" customHeight="1">
      <c r="B37" s="176" t="s">
        <v>56</v>
      </c>
      <c r="C37" s="141"/>
      <c r="D37" s="143"/>
      <c r="E37" s="143"/>
      <c r="F37" s="143"/>
      <c r="G37" s="143"/>
      <c r="H37" s="143"/>
      <c r="L37" s="106" t="s">
        <v>60</v>
      </c>
    </row>
    <row r="38" spans="1:12" ht="19.5" customHeight="1">
      <c r="B38" s="176" t="s">
        <v>57</v>
      </c>
      <c r="C38" s="141"/>
      <c r="D38" s="142">
        <f>SUM(D36*D37)</f>
        <v>0</v>
      </c>
      <c r="E38" s="142">
        <f t="shared" ref="E38:H38" si="1">SUM(E36*E37)</f>
        <v>0</v>
      </c>
      <c r="F38" s="142">
        <f t="shared" si="1"/>
        <v>0</v>
      </c>
      <c r="G38" s="142">
        <f t="shared" si="1"/>
        <v>0</v>
      </c>
      <c r="H38" s="142">
        <f t="shared" si="1"/>
        <v>0</v>
      </c>
    </row>
    <row r="40" spans="1:12" ht="24" customHeight="1">
      <c r="A40" s="117" t="s">
        <v>61</v>
      </c>
    </row>
    <row r="41" spans="1:12" ht="24" customHeight="1">
      <c r="A41" s="127" t="s">
        <v>120</v>
      </c>
      <c r="B41" s="106" t="s">
        <v>62</v>
      </c>
      <c r="J41" s="119">
        <v>1</v>
      </c>
    </row>
    <row r="42" spans="1:12" ht="24" customHeight="1">
      <c r="B42" s="106" t="s">
        <v>63</v>
      </c>
      <c r="J42" s="134">
        <f>SUM(D48+E48+F48+G48+H48+D52+E52+F52+G52+H52)</f>
        <v>0</v>
      </c>
    </row>
    <row r="43" spans="1:12" ht="24" customHeight="1">
      <c r="B43" s="177" t="s">
        <v>64</v>
      </c>
      <c r="C43" s="117"/>
      <c r="D43" s="117"/>
      <c r="E43" s="117"/>
      <c r="F43" s="117"/>
      <c r="G43" s="117"/>
      <c r="H43" s="117"/>
      <c r="I43" s="117"/>
      <c r="J43" s="127">
        <f>SUM(J$42*100)/J$41</f>
        <v>0</v>
      </c>
    </row>
    <row r="44" spans="1:12" ht="24" customHeight="1">
      <c r="B44" s="147" t="s">
        <v>65</v>
      </c>
      <c r="C44" s="131"/>
      <c r="D44" s="131"/>
      <c r="E44" s="131"/>
      <c r="F44" s="131"/>
      <c r="G44" s="131"/>
      <c r="H44" s="131"/>
      <c r="I44" s="131"/>
      <c r="J44" s="132">
        <f>IF(K44&gt;=5,"5",K44)</f>
        <v>0</v>
      </c>
      <c r="K44" s="148">
        <f>SUM(J43*5)/80</f>
        <v>0</v>
      </c>
    </row>
    <row r="45" spans="1:12" s="135" customFormat="1" ht="15" customHeight="1">
      <c r="B45" s="149"/>
      <c r="J45" s="136"/>
      <c r="K45" s="183"/>
    </row>
    <row r="46" spans="1:12" ht="21.75" customHeight="1">
      <c r="B46" s="175" t="s">
        <v>54</v>
      </c>
      <c r="C46" s="138"/>
      <c r="D46" s="144">
        <v>0.2</v>
      </c>
      <c r="E46" s="144">
        <v>0.4</v>
      </c>
      <c r="F46" s="144">
        <v>0.6</v>
      </c>
      <c r="G46" s="144">
        <v>0.8</v>
      </c>
      <c r="H46" s="144">
        <v>1</v>
      </c>
      <c r="I46" s="145"/>
    </row>
    <row r="47" spans="1:12" ht="21.75" customHeight="1">
      <c r="B47" s="175" t="s">
        <v>56</v>
      </c>
      <c r="C47" s="138"/>
      <c r="D47" s="140"/>
      <c r="E47" s="140"/>
      <c r="F47" s="140"/>
      <c r="G47" s="140"/>
      <c r="H47" s="140"/>
      <c r="I47" s="146"/>
    </row>
    <row r="48" spans="1:12" ht="21.75" customHeight="1">
      <c r="B48" s="175" t="s">
        <v>57</v>
      </c>
      <c r="C48" s="138"/>
      <c r="D48" s="139">
        <f>SUM(D46*D47)</f>
        <v>0</v>
      </c>
      <c r="E48" s="139">
        <f t="shared" ref="E48" si="2">SUM(E46*E47)</f>
        <v>0</v>
      </c>
      <c r="F48" s="139">
        <f t="shared" ref="F48" si="3">SUM(F46*F47)</f>
        <v>0</v>
      </c>
      <c r="G48" s="139">
        <f t="shared" ref="G48" si="4">SUM(G46*G47)</f>
        <v>0</v>
      </c>
      <c r="H48" s="139">
        <f t="shared" ref="H48" si="5">SUM(H46*H47)</f>
        <v>0</v>
      </c>
      <c r="I48" s="145"/>
    </row>
    <row r="49" spans="1:26" ht="21.75" customHeight="1">
      <c r="D49" s="109"/>
      <c r="E49" s="109"/>
      <c r="F49" s="109"/>
      <c r="G49" s="109"/>
      <c r="H49" s="109"/>
      <c r="I49" s="109"/>
    </row>
    <row r="50" spans="1:26" ht="21.75" customHeight="1">
      <c r="B50" s="176" t="s">
        <v>55</v>
      </c>
      <c r="C50" s="141"/>
      <c r="D50" s="142">
        <v>0.2</v>
      </c>
      <c r="E50" s="142">
        <v>0.4</v>
      </c>
      <c r="F50" s="142">
        <v>0.6</v>
      </c>
      <c r="G50" s="142">
        <v>0.8</v>
      </c>
      <c r="H50" s="142">
        <v>1</v>
      </c>
    </row>
    <row r="51" spans="1:26" ht="21.75" customHeight="1">
      <c r="B51" s="176" t="s">
        <v>56</v>
      </c>
      <c r="C51" s="141"/>
      <c r="D51" s="143"/>
      <c r="E51" s="143"/>
      <c r="F51" s="143"/>
      <c r="G51" s="143"/>
      <c r="H51" s="143"/>
      <c r="L51" s="106" t="s">
        <v>60</v>
      </c>
    </row>
    <row r="52" spans="1:26" ht="21.75" customHeight="1">
      <c r="B52" s="176" t="s">
        <v>57</v>
      </c>
      <c r="C52" s="141"/>
      <c r="D52" s="142">
        <f>SUM(D50*D51)</f>
        <v>0</v>
      </c>
      <c r="E52" s="142">
        <f t="shared" ref="E52" si="6">SUM(E50*E51)</f>
        <v>0</v>
      </c>
      <c r="F52" s="142">
        <f t="shared" ref="F52" si="7">SUM(F50*F51)</f>
        <v>0</v>
      </c>
      <c r="G52" s="142">
        <f t="shared" ref="G52" si="8">SUM(G50*G51)</f>
        <v>0</v>
      </c>
      <c r="H52" s="142">
        <f t="shared" ref="H52" si="9">SUM(H50*H51)</f>
        <v>0</v>
      </c>
    </row>
    <row r="53" spans="1:26" s="117" customFormat="1" ht="24" customHeight="1">
      <c r="A53" s="113" t="s">
        <v>25</v>
      </c>
      <c r="B53" s="113"/>
      <c r="C53" s="113"/>
      <c r="D53" s="113"/>
      <c r="E53" s="113"/>
      <c r="F53" s="113"/>
      <c r="G53" s="113"/>
      <c r="H53" s="113"/>
      <c r="I53" s="113"/>
      <c r="J53" s="115"/>
      <c r="K53" s="127"/>
      <c r="L53" s="116" t="s">
        <v>105</v>
      </c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</row>
    <row r="54" spans="1:26" s="117" customFormat="1" ht="24" customHeight="1">
      <c r="A54" s="131" t="s">
        <v>66</v>
      </c>
      <c r="B54" s="131"/>
      <c r="C54" s="131"/>
      <c r="D54" s="131"/>
      <c r="E54" s="131"/>
      <c r="F54" s="131"/>
      <c r="G54" s="131"/>
      <c r="H54" s="131"/>
      <c r="I54" s="131"/>
      <c r="J54" s="132">
        <f>SUM(I57+I59+I65+J70)/K54</f>
        <v>2.2222222222222219</v>
      </c>
      <c r="K54" s="150">
        <v>3</v>
      </c>
      <c r="L54" s="151" t="s">
        <v>79</v>
      </c>
      <c r="M54" s="151" t="s">
        <v>80</v>
      </c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</row>
    <row r="55" spans="1:26" ht="24" customHeight="1">
      <c r="G55" s="108" t="s">
        <v>67</v>
      </c>
      <c r="H55" s="108" t="s">
        <v>24</v>
      </c>
      <c r="I55" s="108" t="s">
        <v>0</v>
      </c>
      <c r="J55" s="146"/>
      <c r="K55" s="178" t="s">
        <v>104</v>
      </c>
    </row>
    <row r="56" spans="1:26" ht="24" customHeight="1">
      <c r="B56" s="106" t="s">
        <v>109</v>
      </c>
      <c r="G56" s="119">
        <v>3</v>
      </c>
      <c r="H56" s="116" t="s">
        <v>108</v>
      </c>
    </row>
    <row r="57" spans="1:26" ht="24" customHeight="1">
      <c r="A57" s="127" t="s">
        <v>124</v>
      </c>
      <c r="B57" s="152" t="s">
        <v>110</v>
      </c>
      <c r="C57" s="152"/>
      <c r="D57" s="152"/>
      <c r="E57" s="152"/>
      <c r="F57" s="152"/>
      <c r="G57" s="153"/>
      <c r="H57" s="154">
        <f>SUM(G57*100)/G56</f>
        <v>0</v>
      </c>
      <c r="I57" s="132">
        <f>IF(J57&gt;=5,"5",J57)</f>
        <v>0</v>
      </c>
      <c r="J57" s="155">
        <f>SUM(H57*5)/K57</f>
        <v>0</v>
      </c>
      <c r="K57" s="179">
        <v>20</v>
      </c>
      <c r="L57" s="156" t="s">
        <v>75</v>
      </c>
    </row>
    <row r="58" spans="1:26" ht="24" customHeight="1">
      <c r="A58" s="127"/>
      <c r="B58" s="157"/>
      <c r="C58" s="157"/>
      <c r="D58" s="157"/>
      <c r="E58" s="157"/>
      <c r="F58" s="157"/>
      <c r="G58" s="158"/>
      <c r="H58" s="159"/>
      <c r="I58" s="136"/>
      <c r="J58" s="155"/>
      <c r="K58" s="180"/>
      <c r="L58" s="156"/>
    </row>
    <row r="59" spans="1:26" ht="24" customHeight="1">
      <c r="A59" s="127" t="s">
        <v>123</v>
      </c>
      <c r="B59" s="123" t="s">
        <v>111</v>
      </c>
      <c r="C59" s="123"/>
      <c r="D59" s="123"/>
      <c r="E59" s="123"/>
      <c r="F59" s="123"/>
      <c r="G59" s="160">
        <f>SUM(F61:F63)</f>
        <v>0</v>
      </c>
      <c r="H59" s="161">
        <f>SUM(G59*100)/G56</f>
        <v>0</v>
      </c>
      <c r="I59" s="132">
        <f>IF(J59&gt;=5,"5",J59)</f>
        <v>0</v>
      </c>
      <c r="J59" s="155">
        <f>SUM(H59*5)/K59</f>
        <v>0</v>
      </c>
      <c r="K59" s="179">
        <v>60</v>
      </c>
      <c r="L59" s="156" t="s">
        <v>73</v>
      </c>
    </row>
    <row r="60" spans="1:26" ht="24" customHeight="1">
      <c r="A60" s="127"/>
      <c r="B60" s="181" t="s">
        <v>68</v>
      </c>
      <c r="F60" s="119"/>
      <c r="J60" s="162"/>
      <c r="K60" s="178" t="s">
        <v>103</v>
      </c>
      <c r="L60" s="116"/>
      <c r="M60" s="116"/>
      <c r="N60" s="182"/>
    </row>
    <row r="61" spans="1:26" ht="24" customHeight="1">
      <c r="A61" s="127"/>
      <c r="B61" s="181" t="s">
        <v>69</v>
      </c>
      <c r="F61" s="119"/>
    </row>
    <row r="62" spans="1:26" ht="24" customHeight="1">
      <c r="A62" s="127"/>
      <c r="B62" s="181" t="s">
        <v>70</v>
      </c>
      <c r="F62" s="119"/>
    </row>
    <row r="63" spans="1:26" ht="24" customHeight="1">
      <c r="A63" s="127"/>
      <c r="B63" s="181" t="s">
        <v>71</v>
      </c>
      <c r="F63" s="119"/>
    </row>
    <row r="64" spans="1:26" s="109" customFormat="1" ht="24" customHeight="1">
      <c r="A64" s="126"/>
      <c r="B64" s="125"/>
      <c r="F64" s="146"/>
      <c r="H64" s="108" t="s">
        <v>24</v>
      </c>
      <c r="I64" s="108" t="s">
        <v>0</v>
      </c>
      <c r="J64" s="146"/>
      <c r="K64" s="146"/>
    </row>
    <row r="65" spans="1:26" ht="24" customHeight="1">
      <c r="A65" s="127" t="s">
        <v>125</v>
      </c>
      <c r="B65" s="123" t="s">
        <v>112</v>
      </c>
      <c r="C65" s="123"/>
      <c r="D65" s="123"/>
      <c r="E65" s="123"/>
      <c r="F65" s="123"/>
      <c r="G65" s="123"/>
      <c r="H65" s="161">
        <f>SUM(K66*100)/G56</f>
        <v>0</v>
      </c>
      <c r="I65" s="132">
        <f>IF(J65&gt;=5,"5",J65)</f>
        <v>0</v>
      </c>
      <c r="J65" s="163">
        <f>SUM(H65*5)/K65</f>
        <v>0</v>
      </c>
      <c r="K65" s="179">
        <v>20</v>
      </c>
      <c r="L65" s="156" t="s">
        <v>74</v>
      </c>
    </row>
    <row r="66" spans="1:26" ht="24" customHeight="1">
      <c r="B66" s="106" t="s">
        <v>72</v>
      </c>
      <c r="C66" s="134">
        <v>0.2</v>
      </c>
      <c r="D66" s="134">
        <v>0.4</v>
      </c>
      <c r="E66" s="134">
        <v>0.6</v>
      </c>
      <c r="F66" s="134">
        <v>0.8</v>
      </c>
      <c r="G66" s="134">
        <v>1</v>
      </c>
      <c r="K66" s="108">
        <f>SUM(C68:G68)</f>
        <v>0</v>
      </c>
      <c r="L66" s="106" t="s">
        <v>57</v>
      </c>
    </row>
    <row r="67" spans="1:26" ht="24" customHeight="1">
      <c r="B67" s="106" t="s">
        <v>67</v>
      </c>
      <c r="C67" s="119"/>
      <c r="D67" s="119"/>
      <c r="E67" s="119"/>
      <c r="F67" s="119"/>
      <c r="G67" s="119"/>
      <c r="L67" s="178" t="s">
        <v>103</v>
      </c>
    </row>
    <row r="68" spans="1:26" ht="24" customHeight="1">
      <c r="B68" s="118" t="s">
        <v>57</v>
      </c>
      <c r="C68" s="108">
        <f>SUM(C66*C67)</f>
        <v>0</v>
      </c>
      <c r="D68" s="108">
        <f t="shared" ref="D68:G68" si="10">SUM(D66*D67)</f>
        <v>0</v>
      </c>
      <c r="E68" s="108">
        <f t="shared" si="10"/>
        <v>0</v>
      </c>
      <c r="F68" s="108">
        <f t="shared" si="10"/>
        <v>0</v>
      </c>
      <c r="G68" s="108">
        <f t="shared" si="10"/>
        <v>0</v>
      </c>
    </row>
    <row r="69" spans="1:26" ht="24" customHeight="1">
      <c r="C69" s="108"/>
      <c r="D69" s="108"/>
      <c r="E69" s="108"/>
      <c r="F69" s="108"/>
      <c r="G69" s="108"/>
    </row>
    <row r="70" spans="1:26" ht="24" customHeight="1">
      <c r="A70" s="127" t="s">
        <v>126</v>
      </c>
      <c r="B70" s="123" t="s">
        <v>134</v>
      </c>
      <c r="C70" s="123"/>
      <c r="D70" s="123"/>
      <c r="E70" s="123"/>
      <c r="F70" s="123"/>
      <c r="G70" s="107">
        <v>1</v>
      </c>
      <c r="H70" s="161">
        <f>SUM(G70/G56)</f>
        <v>0.33333333333333331</v>
      </c>
      <c r="I70" s="132" t="str">
        <f>IF(J70&gt;=5,"5",J70)</f>
        <v>5</v>
      </c>
      <c r="J70" s="164">
        <f>SUM(H70*5)/K70</f>
        <v>6.6666666666666661</v>
      </c>
      <c r="K70" s="165">
        <v>0.25</v>
      </c>
      <c r="L70" s="106" t="s">
        <v>76</v>
      </c>
    </row>
    <row r="71" spans="1:26" ht="24" customHeight="1">
      <c r="B71" s="106" t="s">
        <v>77</v>
      </c>
      <c r="L71" s="178" t="s">
        <v>104</v>
      </c>
    </row>
    <row r="72" spans="1:26" ht="24" customHeight="1">
      <c r="A72" s="166" t="s">
        <v>120</v>
      </c>
      <c r="B72" s="106" t="s">
        <v>78</v>
      </c>
    </row>
    <row r="76" spans="1:26" s="135" customFormat="1" ht="24" customHeight="1">
      <c r="J76" s="126"/>
      <c r="K76" s="126"/>
    </row>
    <row r="77" spans="1:26" s="117" customFormat="1" ht="24" customHeight="1">
      <c r="A77" s="113" t="s">
        <v>81</v>
      </c>
      <c r="B77" s="113"/>
      <c r="C77" s="113"/>
      <c r="D77" s="113"/>
      <c r="E77" s="113"/>
      <c r="F77" s="113"/>
      <c r="G77" s="113"/>
      <c r="H77" s="113"/>
      <c r="I77" s="113"/>
      <c r="J77" s="167"/>
      <c r="K77" s="127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s="117" customFormat="1" ht="24" customHeight="1">
      <c r="A78" s="117" t="s">
        <v>82</v>
      </c>
      <c r="J78" s="168" t="str">
        <f>IF(H79&lt;=79,"0",IF(H79&lt;=80,"3.50",IF(H79&lt;=89.99,"4",IF(H79&lt;=94.99,"4.50",IF(H79&lt;=99.99,"4.75",IF(H79&lt;=100,"5",))))))</f>
        <v>0</v>
      </c>
      <c r="K78" s="127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24" customHeight="1">
      <c r="B79" s="106" t="s">
        <v>83</v>
      </c>
      <c r="E79" s="119">
        <v>10</v>
      </c>
      <c r="H79" s="169">
        <f>SUM(E80*100)/E79</f>
        <v>0</v>
      </c>
    </row>
    <row r="80" spans="1:26" ht="24" customHeight="1">
      <c r="B80" s="106" t="s">
        <v>84</v>
      </c>
      <c r="E80" s="119"/>
    </row>
  </sheetData>
  <mergeCells count="1">
    <mergeCell ref="A11:H11"/>
  </mergeCells>
  <pageMargins left="0.19685039370078741" right="0" top="0.19685039370078741" bottom="0.19685039370078741" header="0.19685039370078741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"/>
  <sheetViews>
    <sheetView workbookViewId="0">
      <selection activeCell="F16" sqref="F16"/>
    </sheetView>
  </sheetViews>
  <sheetFormatPr defaultColWidth="9.140625" defaultRowHeight="23.25"/>
  <cols>
    <col min="1" max="1" width="12.7109375" style="1" customWidth="1"/>
    <col min="2" max="2" width="14" style="1" customWidth="1"/>
    <col min="3" max="3" width="11.42578125" style="1" customWidth="1"/>
    <col min="4" max="4" width="9.140625" style="1"/>
    <col min="5" max="5" width="21.5703125" style="1" customWidth="1"/>
    <col min="6" max="6" width="23.5703125" style="1" customWidth="1"/>
    <col min="7" max="7" width="24.28515625" style="1" customWidth="1"/>
    <col min="8" max="8" width="28.28515625" style="1" customWidth="1"/>
    <col min="9" max="16384" width="9.140625" style="1"/>
  </cols>
  <sheetData>
    <row r="1" spans="1:10">
      <c r="A1" s="5" t="s">
        <v>23</v>
      </c>
      <c r="D1" s="4">
        <v>1.1000000000000001</v>
      </c>
      <c r="E1" s="1" t="s">
        <v>18</v>
      </c>
      <c r="F1" s="1" t="s">
        <v>20</v>
      </c>
      <c r="G1" s="1" t="s">
        <v>19</v>
      </c>
      <c r="H1" s="1" t="s">
        <v>21</v>
      </c>
      <c r="I1" s="1">
        <v>4.2</v>
      </c>
    </row>
    <row r="2" spans="1:10">
      <c r="B2" s="2" t="s">
        <v>14</v>
      </c>
      <c r="C2" s="1" t="s">
        <v>16</v>
      </c>
      <c r="D2" s="1" t="s">
        <v>14</v>
      </c>
      <c r="E2" s="1">
        <v>20</v>
      </c>
      <c r="F2" s="1">
        <v>60</v>
      </c>
      <c r="G2" s="1">
        <v>20</v>
      </c>
      <c r="H2" s="1">
        <v>2.5</v>
      </c>
      <c r="I2" s="1">
        <v>3</v>
      </c>
      <c r="J2" s="1" t="s">
        <v>22</v>
      </c>
    </row>
    <row r="3" spans="1:10">
      <c r="B3" s="2" t="s">
        <v>15</v>
      </c>
      <c r="C3" s="1" t="s">
        <v>17</v>
      </c>
      <c r="D3" s="1" t="s">
        <v>15</v>
      </c>
      <c r="E3" s="1">
        <v>60</v>
      </c>
      <c r="F3" s="1">
        <v>80</v>
      </c>
      <c r="G3" s="1">
        <v>40</v>
      </c>
      <c r="H3" s="3">
        <v>3</v>
      </c>
      <c r="I3" s="1">
        <v>4</v>
      </c>
      <c r="J3" s="1" t="s">
        <v>22</v>
      </c>
    </row>
    <row r="4" spans="1:10">
      <c r="E4" s="1">
        <v>100</v>
      </c>
      <c r="F4" s="1">
        <v>100</v>
      </c>
      <c r="G4" s="1">
        <v>60</v>
      </c>
      <c r="H4" s="1">
        <v>0.25</v>
      </c>
    </row>
    <row r="7" spans="1:10">
      <c r="A7" s="5"/>
      <c r="B7" s="4"/>
      <c r="C7" s="4"/>
      <c r="E7" s="4"/>
    </row>
    <row r="8" spans="1:10">
      <c r="B8" s="6"/>
      <c r="C8" s="7"/>
      <c r="E8" s="4"/>
    </row>
    <row r="9" spans="1:10">
      <c r="B9" s="6"/>
      <c r="C9" s="7"/>
      <c r="E9" s="4"/>
    </row>
    <row r="10" spans="1:10">
      <c r="B10" s="6"/>
      <c r="C10" s="7"/>
      <c r="E10" s="4"/>
    </row>
    <row r="11" spans="1:10">
      <c r="B11" s="6"/>
      <c r="E11" s="4"/>
    </row>
    <row r="12" spans="1:10">
      <c r="B12" s="6"/>
      <c r="E12" s="4"/>
    </row>
    <row r="13" spans="1:10">
      <c r="E13" s="4"/>
    </row>
    <row r="14" spans="1:10">
      <c r="B14" s="6"/>
      <c r="E14" s="4"/>
    </row>
    <row r="15" spans="1:10">
      <c r="B15" s="6"/>
      <c r="E15" s="4"/>
    </row>
    <row r="16" spans="1:10">
      <c r="B16" s="6"/>
    </row>
    <row r="17" spans="2:2">
      <c r="B17" s="6"/>
    </row>
  </sheetData>
  <sheetProtection sheet="1" formatCells="0" formatColumn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คะแนนหลักสูตร (ใส่คะแนน)</vt:lpstr>
      <vt:lpstr>คะแนนเฉลี่ยหลักสูตร (2)</vt:lpstr>
      <vt:lpstr>คิดคะแนนตัวบ่งชี้</vt:lpstr>
      <vt:lpstr>Drop Down</vt:lpstr>
    </vt:vector>
  </TitlesOfParts>
  <Company>iComputer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Dark Phoenix</dc:creator>
  <cp:lastModifiedBy>Porn</cp:lastModifiedBy>
  <cp:lastPrinted>2023-06-06T02:31:16Z</cp:lastPrinted>
  <dcterms:created xsi:type="dcterms:W3CDTF">2015-01-26T10:39:28Z</dcterms:created>
  <dcterms:modified xsi:type="dcterms:W3CDTF">2023-06-06T03:02:57Z</dcterms:modified>
</cp:coreProperties>
</file>